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<sst xmlns="http://schemas.openxmlformats.org/spreadsheetml/2006/main" count="193" uniqueCount="66">
  <si>
    <t>2021年度萧县事业单位公开招聘工作人员面试成绩及总成绩（岗位代码为210101-210139、210141、210142）</t>
  </si>
  <si>
    <t>职位代码</t>
  </si>
  <si>
    <t>准考证号</t>
  </si>
  <si>
    <t>科目1成绩</t>
  </si>
  <si>
    <t>科目2成绩</t>
  </si>
  <si>
    <t>面试成绩</t>
  </si>
  <si>
    <t>总成绩</t>
  </si>
  <si>
    <t>备注</t>
  </si>
  <si>
    <t>210101-工作人员</t>
  </si>
  <si>
    <t>210102-工作人员</t>
  </si>
  <si>
    <t>210103-工作人员</t>
  </si>
  <si>
    <t>221010127</t>
  </si>
  <si>
    <t>210104-工作人员</t>
  </si>
  <si>
    <t>缺考</t>
  </si>
  <si>
    <t>210105-工作人员</t>
  </si>
  <si>
    <t>210106-工作人员</t>
  </si>
  <si>
    <t>210107-工作人员</t>
  </si>
  <si>
    <t>210108-工作人员</t>
  </si>
  <si>
    <t>221010511</t>
  </si>
  <si>
    <t>210109-工作人员</t>
  </si>
  <si>
    <t>210110-工作人员</t>
  </si>
  <si>
    <t>210111-工作人员</t>
  </si>
  <si>
    <t>210112-工作人员</t>
  </si>
  <si>
    <t>210113-工作人员</t>
  </si>
  <si>
    <t>210114-工作人员</t>
  </si>
  <si>
    <t>210115-工作人员</t>
  </si>
  <si>
    <t>210116-工作人员</t>
  </si>
  <si>
    <t>221011009</t>
  </si>
  <si>
    <t>210117-工作人员</t>
  </si>
  <si>
    <t>210118-工作人员</t>
  </si>
  <si>
    <t>221011118</t>
  </si>
  <si>
    <t>210119-工作人员</t>
  </si>
  <si>
    <t>221011211</t>
  </si>
  <si>
    <t>221011902</t>
  </si>
  <si>
    <t>221011728</t>
  </si>
  <si>
    <t>221011917</t>
  </si>
  <si>
    <t>210120-工作人员</t>
  </si>
  <si>
    <t>210121-工作人员</t>
  </si>
  <si>
    <t>210122-工作人员</t>
  </si>
  <si>
    <t>221012407</t>
  </si>
  <si>
    <t>210123-工作人员</t>
  </si>
  <si>
    <t>221012506</t>
  </si>
  <si>
    <t>210124-工作人员</t>
  </si>
  <si>
    <t>210125-工作人员</t>
  </si>
  <si>
    <t>210126-工作人员</t>
  </si>
  <si>
    <t>210127-工作人员</t>
  </si>
  <si>
    <t>221012720</t>
  </si>
  <si>
    <t>210128-工作人员</t>
  </si>
  <si>
    <t>221012905</t>
  </si>
  <si>
    <t>210129-工作人员</t>
  </si>
  <si>
    <t>210130-工作人员</t>
  </si>
  <si>
    <t>210131-工作人员</t>
  </si>
  <si>
    <t>210132-工作人员</t>
  </si>
  <si>
    <t>221013315</t>
  </si>
  <si>
    <t>221013210</t>
  </si>
  <si>
    <t>210133-工作人员</t>
  </si>
  <si>
    <t>210134-工作人员</t>
  </si>
  <si>
    <t>210135-工作人员</t>
  </si>
  <si>
    <t>221013602</t>
  </si>
  <si>
    <t>210136-工作人员</t>
  </si>
  <si>
    <t>210137-工作人员</t>
  </si>
  <si>
    <t>210138-工作人员</t>
  </si>
  <si>
    <t>210139-工作人员</t>
  </si>
  <si>
    <t>210141-工作人员</t>
  </si>
  <si>
    <t>221014715</t>
  </si>
  <si>
    <t>210142-工作人员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</si>
</sst>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"/>
  <sheetViews>
    <sheetView tabSelected="1" workbookViewId="0">
      <selection activeCell="G7" sqref="G7"/>
    </sheetView>
  </sheetViews>
  <sheetFormatPr defaultColWidth="9" defaultRowHeight="13.5" outlineLevelCol="6"/>
  <cols>
    <col min="1" max="1" width="17.75" style="1" customWidth="1"/>
    <col min="2" max="2" width="14.125" style="1" customWidth="1"/>
    <col min="3" max="3" width="11.875" style="1" customWidth="1"/>
    <col min="4" max="4" width="11.625" style="1" customWidth="1"/>
    <col min="5" max="5" width="9" style="1"/>
    <col min="6" max="6" width="10.25" style="2" customWidth="1"/>
    <col min="7" max="7" width="15.125" customWidth="1"/>
  </cols>
  <sheetData>
    <row r="1" ht="57" customHeight="1" spans="1:7">
      <c r="A1" s="3" t="s">
        <v>0</v>
      </c>
      <c r="B1" s="3"/>
      <c r="C1" s="3"/>
      <c r="D1" s="3"/>
      <c r="E1" s="3"/>
      <c r="F1" s="4"/>
      <c r="G1" s="5"/>
    </row>
    <row r="2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pans="1:7">
      <c r="A3" s="9" t="s">
        <v>8</v>
      </c>
      <c r="B3" s="9" t="str">
        <f>"221010101"</f>
        <v>221010101</v>
      </c>
      <c r="C3" s="9">
        <v>104.5</v>
      </c>
      <c r="D3" s="9">
        <v>118</v>
      </c>
      <c r="E3" s="10">
        <v>79</v>
      </c>
      <c r="F3" s="11">
        <v>76.1</v>
      </c>
      <c r="G3" s="12"/>
    </row>
    <row r="4" spans="1:7">
      <c r="A4" s="9" t="s">
        <v>8</v>
      </c>
      <c r="B4" s="9" t="str">
        <f>"221010113"</f>
        <v>221010113</v>
      </c>
      <c r="C4" s="9">
        <v>100.5</v>
      </c>
      <c r="D4" s="9">
        <v>117.5</v>
      </c>
      <c r="E4" s="10">
        <v>77.4</v>
      </c>
      <c r="F4" s="11">
        <v>74.56</v>
      </c>
      <c r="G4" s="12"/>
    </row>
    <row r="5" spans="1:7">
      <c r="A5" s="13" t="s">
        <v>8</v>
      </c>
      <c r="B5" s="13">
        <v>221010103</v>
      </c>
      <c r="C5" s="13">
        <v>97</v>
      </c>
      <c r="D5" s="13">
        <v>112</v>
      </c>
      <c r="E5" s="14">
        <v>66.8</v>
      </c>
      <c r="F5" s="11">
        <v>68.52</v>
      </c>
      <c r="G5" s="12"/>
    </row>
    <row r="6" spans="1:7">
      <c r="A6" s="9" t="s">
        <v>9</v>
      </c>
      <c r="B6" s="9" t="str">
        <f>"221010121"</f>
        <v>221010121</v>
      </c>
      <c r="C6" s="9">
        <v>109.5</v>
      </c>
      <c r="D6" s="9">
        <v>117.5</v>
      </c>
      <c r="E6" s="15">
        <v>77.8</v>
      </c>
      <c r="F6" s="16">
        <v>76.52</v>
      </c>
      <c r="G6" s="12"/>
    </row>
    <row r="7" spans="1:7">
      <c r="A7" s="9" t="s">
        <v>9</v>
      </c>
      <c r="B7" s="9" t="str">
        <f>"221010115"</f>
        <v>221010115</v>
      </c>
      <c r="C7" s="9">
        <v>109.5</v>
      </c>
      <c r="D7" s="9">
        <v>118</v>
      </c>
      <c r="E7" s="15">
        <v>77.4</v>
      </c>
      <c r="F7" s="16">
        <v>76.46</v>
      </c>
      <c r="G7" s="12"/>
    </row>
    <row r="8" spans="1:7">
      <c r="A8" s="9" t="s">
        <v>10</v>
      </c>
      <c r="B8" s="9" t="str">
        <f>"221010128"</f>
        <v>221010128</v>
      </c>
      <c r="C8" s="9">
        <v>117</v>
      </c>
      <c r="D8" s="9">
        <v>114.5</v>
      </c>
      <c r="E8" s="10">
        <v>80.6</v>
      </c>
      <c r="F8" s="11">
        <v>78.54</v>
      </c>
      <c r="G8" s="12"/>
    </row>
    <row r="9" spans="1:7">
      <c r="A9" s="13" t="s">
        <v>10</v>
      </c>
      <c r="B9" s="13" t="s">
        <v>11</v>
      </c>
      <c r="C9" s="13">
        <v>101</v>
      </c>
      <c r="D9" s="13">
        <v>116</v>
      </c>
      <c r="E9" s="14">
        <v>76.4</v>
      </c>
      <c r="F9" s="11">
        <v>73.96</v>
      </c>
      <c r="G9" s="12"/>
    </row>
    <row r="10" spans="1:7">
      <c r="A10" s="9" t="s">
        <v>10</v>
      </c>
      <c r="B10" s="9" t="str">
        <f>"221010125"</f>
        <v>221010125</v>
      </c>
      <c r="C10" s="9">
        <v>103.5</v>
      </c>
      <c r="D10" s="9">
        <v>114.5</v>
      </c>
      <c r="E10" s="10">
        <v>70.4</v>
      </c>
      <c r="F10" s="11">
        <v>71.76</v>
      </c>
      <c r="G10" s="12"/>
    </row>
    <row r="11" spans="1:7">
      <c r="A11" s="9" t="s">
        <v>12</v>
      </c>
      <c r="B11" s="9" t="str">
        <f>"221010204"</f>
        <v>221010204</v>
      </c>
      <c r="C11" s="9">
        <v>110.5</v>
      </c>
      <c r="D11" s="9">
        <v>111.5</v>
      </c>
      <c r="E11" s="15">
        <v>74.8</v>
      </c>
      <c r="F11" s="16">
        <v>74.32</v>
      </c>
      <c r="G11" s="12"/>
    </row>
    <row r="12" spans="1:7">
      <c r="A12" s="9" t="s">
        <v>12</v>
      </c>
      <c r="B12" s="9" t="str">
        <f>"221010212"</f>
        <v>221010212</v>
      </c>
      <c r="C12" s="9">
        <v>102</v>
      </c>
      <c r="D12" s="9">
        <v>114</v>
      </c>
      <c r="E12" s="15" t="s">
        <v>13</v>
      </c>
      <c r="F12" s="16">
        <v>43.2</v>
      </c>
      <c r="G12" s="17"/>
    </row>
    <row r="13" spans="1:7">
      <c r="A13" s="9" t="s">
        <v>12</v>
      </c>
      <c r="B13" s="9" t="str">
        <f>"221010209"</f>
        <v>221010209</v>
      </c>
      <c r="C13" s="9">
        <v>97.5</v>
      </c>
      <c r="D13" s="9">
        <v>114</v>
      </c>
      <c r="E13" s="15" t="s">
        <v>13</v>
      </c>
      <c r="F13" s="16">
        <v>42.3</v>
      </c>
      <c r="G13" s="17"/>
    </row>
    <row r="14" spans="1:7">
      <c r="A14" s="9" t="s">
        <v>14</v>
      </c>
      <c r="B14" s="9" t="str">
        <f>"221010216"</f>
        <v>221010216</v>
      </c>
      <c r="C14" s="9">
        <v>99.5</v>
      </c>
      <c r="D14" s="9">
        <v>112</v>
      </c>
      <c r="E14" s="10">
        <v>76.6</v>
      </c>
      <c r="F14" s="11">
        <v>72.94</v>
      </c>
      <c r="G14" s="12"/>
    </row>
    <row r="15" spans="1:7">
      <c r="A15" s="9" t="s">
        <v>14</v>
      </c>
      <c r="B15" s="9" t="str">
        <f>"221010304"</f>
        <v>221010304</v>
      </c>
      <c r="C15" s="9">
        <v>103</v>
      </c>
      <c r="D15" s="9">
        <v>116</v>
      </c>
      <c r="E15" s="10" t="s">
        <v>13</v>
      </c>
      <c r="F15" s="11">
        <v>43.8</v>
      </c>
      <c r="G15" s="12"/>
    </row>
    <row r="16" spans="1:7">
      <c r="A16" s="9" t="s">
        <v>14</v>
      </c>
      <c r="B16" s="9" t="str">
        <f>"221010223"</f>
        <v>221010223</v>
      </c>
      <c r="C16" s="9">
        <v>104.5</v>
      </c>
      <c r="D16" s="9">
        <v>113.5</v>
      </c>
      <c r="E16" s="10" t="s">
        <v>13</v>
      </c>
      <c r="F16" s="11">
        <v>43.6</v>
      </c>
      <c r="G16" s="12"/>
    </row>
    <row r="17" spans="1:7">
      <c r="A17" s="9" t="s">
        <v>15</v>
      </c>
      <c r="B17" s="9" t="str">
        <f>"221010308"</f>
        <v>221010308</v>
      </c>
      <c r="C17" s="9">
        <v>106</v>
      </c>
      <c r="D17" s="9">
        <v>120</v>
      </c>
      <c r="E17" s="15">
        <v>78.8</v>
      </c>
      <c r="F17" s="16">
        <v>76.72</v>
      </c>
      <c r="G17" s="12"/>
    </row>
    <row r="18" spans="1:7">
      <c r="A18" s="9" t="s">
        <v>15</v>
      </c>
      <c r="B18" s="9" t="str">
        <f>"221010310"</f>
        <v>221010310</v>
      </c>
      <c r="C18" s="9">
        <v>107.5</v>
      </c>
      <c r="D18" s="9">
        <v>114.5</v>
      </c>
      <c r="E18" s="15">
        <v>77.6</v>
      </c>
      <c r="F18" s="16">
        <v>75.44</v>
      </c>
      <c r="G18" s="12"/>
    </row>
    <row r="19" spans="1:7">
      <c r="A19" s="9" t="s">
        <v>15</v>
      </c>
      <c r="B19" s="9" t="str">
        <f>"221010309"</f>
        <v>221010309</v>
      </c>
      <c r="C19" s="9">
        <v>87.5</v>
      </c>
      <c r="D19" s="9">
        <v>116</v>
      </c>
      <c r="E19" s="15">
        <v>70.4</v>
      </c>
      <c r="F19" s="16">
        <v>68.86</v>
      </c>
      <c r="G19" s="12"/>
    </row>
    <row r="20" spans="1:7">
      <c r="A20" s="9" t="s">
        <v>16</v>
      </c>
      <c r="B20" s="9" t="str">
        <f>"221010410"</f>
        <v>221010410</v>
      </c>
      <c r="C20" s="9">
        <v>108.5</v>
      </c>
      <c r="D20" s="9">
        <v>116.5</v>
      </c>
      <c r="E20" s="10">
        <v>80</v>
      </c>
      <c r="F20" s="11">
        <v>77</v>
      </c>
      <c r="G20" s="12"/>
    </row>
    <row r="21" spans="1:7">
      <c r="A21" s="9" t="s">
        <v>16</v>
      </c>
      <c r="B21" s="9" t="str">
        <f>"221010315"</f>
        <v>221010315</v>
      </c>
      <c r="C21" s="9">
        <v>108.5</v>
      </c>
      <c r="D21" s="9">
        <v>117.5</v>
      </c>
      <c r="E21" s="10">
        <v>76.6</v>
      </c>
      <c r="F21" s="11">
        <v>75.84</v>
      </c>
      <c r="G21" s="12"/>
    </row>
    <row r="22" spans="1:7">
      <c r="A22" s="9" t="s">
        <v>16</v>
      </c>
      <c r="B22" s="9" t="str">
        <f>"221010317"</f>
        <v>221010317</v>
      </c>
      <c r="C22" s="9">
        <v>107</v>
      </c>
      <c r="D22" s="9">
        <v>117.5</v>
      </c>
      <c r="E22" s="10">
        <v>71.4</v>
      </c>
      <c r="F22" s="11">
        <v>73.46</v>
      </c>
      <c r="G22" s="12"/>
    </row>
    <row r="23" spans="1:7">
      <c r="A23" s="9" t="s">
        <v>17</v>
      </c>
      <c r="B23" s="9" t="str">
        <f>"221010428"</f>
        <v>221010428</v>
      </c>
      <c r="C23" s="9">
        <v>107.5</v>
      </c>
      <c r="D23" s="9">
        <v>118.5</v>
      </c>
      <c r="E23" s="15">
        <v>77.2</v>
      </c>
      <c r="F23" s="16">
        <v>76.08</v>
      </c>
      <c r="G23" s="12"/>
    </row>
    <row r="24" spans="1:7">
      <c r="A24" s="13" t="s">
        <v>17</v>
      </c>
      <c r="B24" s="13" t="s">
        <v>18</v>
      </c>
      <c r="C24" s="13">
        <v>108.5</v>
      </c>
      <c r="D24" s="13">
        <v>111.5</v>
      </c>
      <c r="E24" s="18">
        <v>72.8</v>
      </c>
      <c r="F24" s="16">
        <v>73.12</v>
      </c>
      <c r="G24" s="12"/>
    </row>
    <row r="25" spans="1:7">
      <c r="A25" s="9" t="s">
        <v>17</v>
      </c>
      <c r="B25" s="9" t="str">
        <f>"221010516"</f>
        <v>221010516</v>
      </c>
      <c r="C25" s="9">
        <v>117</v>
      </c>
      <c r="D25" s="9">
        <v>116.5</v>
      </c>
      <c r="E25" s="15">
        <v>0</v>
      </c>
      <c r="F25" s="16">
        <v>46.7</v>
      </c>
      <c r="G25" s="12"/>
    </row>
    <row r="26" spans="1:7">
      <c r="A26" s="9" t="s">
        <v>19</v>
      </c>
      <c r="B26" s="9" t="str">
        <f>"221010603"</f>
        <v>221010603</v>
      </c>
      <c r="C26" s="9">
        <v>103.5</v>
      </c>
      <c r="D26" s="9">
        <v>113.5</v>
      </c>
      <c r="E26" s="10">
        <v>79.8</v>
      </c>
      <c r="F26" s="11">
        <v>75.32</v>
      </c>
      <c r="G26" s="12"/>
    </row>
    <row r="27" spans="1:7">
      <c r="A27" s="9" t="s">
        <v>19</v>
      </c>
      <c r="B27" s="9" t="str">
        <f>"221010625"</f>
        <v>221010625</v>
      </c>
      <c r="C27" s="9">
        <v>107</v>
      </c>
      <c r="D27" s="9">
        <v>105</v>
      </c>
      <c r="E27" s="10">
        <v>79.2</v>
      </c>
      <c r="F27" s="11">
        <v>74.08</v>
      </c>
      <c r="G27" s="12"/>
    </row>
    <row r="28" spans="1:7">
      <c r="A28" s="9" t="s">
        <v>19</v>
      </c>
      <c r="B28" s="9" t="str">
        <f>"221010620"</f>
        <v>221010620</v>
      </c>
      <c r="C28" s="9">
        <v>94.5</v>
      </c>
      <c r="D28" s="9">
        <v>117.5</v>
      </c>
      <c r="E28" s="10">
        <v>78.4</v>
      </c>
      <c r="F28" s="11">
        <v>73.76</v>
      </c>
      <c r="G28" s="12"/>
    </row>
    <row r="29" spans="1:7">
      <c r="A29" s="9" t="s">
        <v>20</v>
      </c>
      <c r="B29" s="9" t="str">
        <f>"221010711"</f>
        <v>221010711</v>
      </c>
      <c r="C29" s="9">
        <v>111.5</v>
      </c>
      <c r="D29" s="9">
        <v>114</v>
      </c>
      <c r="E29" s="15">
        <v>78</v>
      </c>
      <c r="F29" s="16">
        <v>76.3</v>
      </c>
      <c r="G29" s="12"/>
    </row>
    <row r="30" spans="1:7">
      <c r="A30" s="9" t="s">
        <v>20</v>
      </c>
      <c r="B30" s="9" t="str">
        <f>"221010801"</f>
        <v>221010801</v>
      </c>
      <c r="C30" s="9">
        <v>111</v>
      </c>
      <c r="D30" s="9">
        <v>114</v>
      </c>
      <c r="E30" s="15">
        <v>75.6</v>
      </c>
      <c r="F30" s="16">
        <v>75.24</v>
      </c>
      <c r="G30" s="12"/>
    </row>
    <row r="31" spans="1:7">
      <c r="A31" s="9" t="s">
        <v>20</v>
      </c>
      <c r="B31" s="9" t="str">
        <f>"221010720"</f>
        <v>221010720</v>
      </c>
      <c r="C31" s="9">
        <v>110</v>
      </c>
      <c r="D31" s="9">
        <v>112</v>
      </c>
      <c r="E31" s="15">
        <v>75.6</v>
      </c>
      <c r="F31" s="16">
        <v>74.64</v>
      </c>
      <c r="G31" s="12"/>
    </row>
    <row r="32" spans="1:7">
      <c r="A32" s="9" t="s">
        <v>21</v>
      </c>
      <c r="B32" s="9" t="str">
        <f>"221010805"</f>
        <v>221010805</v>
      </c>
      <c r="C32" s="9">
        <v>110.5</v>
      </c>
      <c r="D32" s="9">
        <v>116</v>
      </c>
      <c r="E32" s="10">
        <v>81.2</v>
      </c>
      <c r="F32" s="11">
        <v>77.78</v>
      </c>
      <c r="G32" s="12"/>
    </row>
    <row r="33" spans="1:7">
      <c r="A33" s="9" t="s">
        <v>21</v>
      </c>
      <c r="B33" s="9" t="str">
        <f>"221010809"</f>
        <v>221010809</v>
      </c>
      <c r="C33" s="9">
        <v>106</v>
      </c>
      <c r="D33" s="9">
        <v>115.5</v>
      </c>
      <c r="E33" s="10">
        <v>83.4</v>
      </c>
      <c r="F33" s="11">
        <v>77.66</v>
      </c>
      <c r="G33" s="12"/>
    </row>
    <row r="34" spans="1:7">
      <c r="A34" s="9" t="s">
        <v>21</v>
      </c>
      <c r="B34" s="9" t="str">
        <f>"221010812"</f>
        <v>221010812</v>
      </c>
      <c r="C34" s="9">
        <v>104</v>
      </c>
      <c r="D34" s="9">
        <v>112</v>
      </c>
      <c r="E34" s="10" t="s">
        <v>13</v>
      </c>
      <c r="F34" s="11">
        <v>43.2</v>
      </c>
      <c r="G34" s="12"/>
    </row>
    <row r="35" spans="1:7">
      <c r="A35" s="9" t="s">
        <v>22</v>
      </c>
      <c r="B35" s="9" t="str">
        <f>"221010902"</f>
        <v>221010902</v>
      </c>
      <c r="C35" s="9">
        <v>110</v>
      </c>
      <c r="D35" s="9">
        <v>123.5</v>
      </c>
      <c r="E35" s="15">
        <v>81</v>
      </c>
      <c r="F35" s="16">
        <v>79.1</v>
      </c>
      <c r="G35" s="12"/>
    </row>
    <row r="36" spans="1:7">
      <c r="A36" s="9" t="s">
        <v>22</v>
      </c>
      <c r="B36" s="9" t="str">
        <f>"221010815"</f>
        <v>221010815</v>
      </c>
      <c r="C36" s="9">
        <v>105.5</v>
      </c>
      <c r="D36" s="9">
        <v>119</v>
      </c>
      <c r="E36" s="15">
        <v>79.4</v>
      </c>
      <c r="F36" s="16">
        <v>76.66</v>
      </c>
      <c r="G36" s="12"/>
    </row>
    <row r="37" spans="1:7">
      <c r="A37" s="9" t="s">
        <v>22</v>
      </c>
      <c r="B37" s="9" t="str">
        <f>"221010817"</f>
        <v>221010817</v>
      </c>
      <c r="C37" s="9">
        <v>106.5</v>
      </c>
      <c r="D37" s="9">
        <v>120.5</v>
      </c>
      <c r="E37" s="15" t="s">
        <v>13</v>
      </c>
      <c r="F37" s="16">
        <v>45.4</v>
      </c>
      <c r="G37" s="12"/>
    </row>
    <row r="38" spans="1:7">
      <c r="A38" s="9" t="s">
        <v>23</v>
      </c>
      <c r="B38" s="9" t="str">
        <f>"221010905"</f>
        <v>221010905</v>
      </c>
      <c r="C38" s="9">
        <v>110.5</v>
      </c>
      <c r="D38" s="9">
        <v>118</v>
      </c>
      <c r="E38" s="10">
        <v>82</v>
      </c>
      <c r="F38" s="11">
        <v>78.5</v>
      </c>
      <c r="G38" s="12"/>
    </row>
    <row r="39" spans="1:7">
      <c r="A39" s="9" t="s">
        <v>23</v>
      </c>
      <c r="B39" s="9" t="str">
        <f>"221010909"</f>
        <v>221010909</v>
      </c>
      <c r="C39" s="9">
        <v>104</v>
      </c>
      <c r="D39" s="9">
        <v>112</v>
      </c>
      <c r="E39" s="10">
        <v>79.2</v>
      </c>
      <c r="F39" s="11">
        <v>74.88</v>
      </c>
      <c r="G39" s="12"/>
    </row>
    <row r="40" spans="1:7">
      <c r="A40" s="9" t="s">
        <v>23</v>
      </c>
      <c r="B40" s="9" t="str">
        <f>"221010907"</f>
        <v>221010907</v>
      </c>
      <c r="C40" s="9">
        <v>85</v>
      </c>
      <c r="D40" s="9">
        <v>116</v>
      </c>
      <c r="E40" s="10">
        <v>75.2</v>
      </c>
      <c r="F40" s="11">
        <v>70.28</v>
      </c>
      <c r="G40" s="12"/>
    </row>
    <row r="41" spans="1:7">
      <c r="A41" s="9" t="s">
        <v>24</v>
      </c>
      <c r="B41" s="9" t="str">
        <f>"221010920"</f>
        <v>221010920</v>
      </c>
      <c r="C41" s="9">
        <v>117</v>
      </c>
      <c r="D41" s="9">
        <v>111.5</v>
      </c>
      <c r="E41" s="15">
        <v>80.6</v>
      </c>
      <c r="F41" s="16">
        <v>77.94</v>
      </c>
      <c r="G41" s="12"/>
    </row>
    <row r="42" spans="1:7">
      <c r="A42" s="9" t="s">
        <v>24</v>
      </c>
      <c r="B42" s="9" t="str">
        <f>"221010928"</f>
        <v>221010928</v>
      </c>
      <c r="C42" s="9">
        <v>108</v>
      </c>
      <c r="D42" s="9">
        <v>116</v>
      </c>
      <c r="E42" s="15">
        <v>80.8</v>
      </c>
      <c r="F42" s="16">
        <v>77.12</v>
      </c>
      <c r="G42" s="12"/>
    </row>
    <row r="43" spans="1:7">
      <c r="A43" s="9" t="s">
        <v>24</v>
      </c>
      <c r="B43" s="9" t="str">
        <f>"221010929"</f>
        <v>221010929</v>
      </c>
      <c r="C43" s="9">
        <v>101.5</v>
      </c>
      <c r="D43" s="9">
        <v>115.5</v>
      </c>
      <c r="E43" s="15" t="s">
        <v>13</v>
      </c>
      <c r="F43" s="16">
        <v>43.4</v>
      </c>
      <c r="G43" s="12"/>
    </row>
    <row r="44" spans="1:7">
      <c r="A44" s="9" t="s">
        <v>25</v>
      </c>
      <c r="B44" s="9" t="str">
        <f>"221011005"</f>
        <v>221011005</v>
      </c>
      <c r="C44" s="9">
        <v>92</v>
      </c>
      <c r="D44" s="9">
        <v>111.5</v>
      </c>
      <c r="E44" s="10">
        <v>76.4</v>
      </c>
      <c r="F44" s="11">
        <v>71.26</v>
      </c>
      <c r="G44" s="12"/>
    </row>
    <row r="45" spans="1:7">
      <c r="A45" s="9" t="s">
        <v>26</v>
      </c>
      <c r="B45" s="9" t="str">
        <f>"221011014"</f>
        <v>221011014</v>
      </c>
      <c r="C45" s="9">
        <v>110.5</v>
      </c>
      <c r="D45" s="9">
        <v>117.5</v>
      </c>
      <c r="E45" s="15">
        <v>80.4</v>
      </c>
      <c r="F45" s="16">
        <v>77.76</v>
      </c>
      <c r="G45" s="12"/>
    </row>
    <row r="46" spans="1:7">
      <c r="A46" s="9" t="s">
        <v>26</v>
      </c>
      <c r="B46" s="9" t="str">
        <f>"221011104"</f>
        <v>221011104</v>
      </c>
      <c r="C46" s="9">
        <v>108</v>
      </c>
      <c r="D46" s="9">
        <v>106</v>
      </c>
      <c r="E46" s="15">
        <v>78</v>
      </c>
      <c r="F46" s="16">
        <v>74</v>
      </c>
      <c r="G46" s="12"/>
    </row>
    <row r="47" spans="1:7">
      <c r="A47" s="13" t="s">
        <v>26</v>
      </c>
      <c r="B47" s="13" t="s">
        <v>27</v>
      </c>
      <c r="C47" s="13">
        <v>92</v>
      </c>
      <c r="D47" s="13">
        <v>114</v>
      </c>
      <c r="E47" s="15" t="s">
        <v>13</v>
      </c>
      <c r="F47" s="16">
        <v>41.2</v>
      </c>
      <c r="G47" s="12"/>
    </row>
    <row r="48" spans="1:7">
      <c r="A48" s="9" t="s">
        <v>28</v>
      </c>
      <c r="B48" s="9" t="str">
        <f>"221011107"</f>
        <v>221011107</v>
      </c>
      <c r="C48" s="9">
        <v>99.5</v>
      </c>
      <c r="D48" s="9">
        <v>112.5</v>
      </c>
      <c r="E48" s="10">
        <v>78.6</v>
      </c>
      <c r="F48" s="11">
        <v>73.84</v>
      </c>
      <c r="G48" s="12"/>
    </row>
    <row r="49" spans="1:7">
      <c r="A49" s="9" t="s">
        <v>29</v>
      </c>
      <c r="B49" s="9" t="str">
        <f>"221011111"</f>
        <v>221011111</v>
      </c>
      <c r="C49" s="9">
        <v>95</v>
      </c>
      <c r="D49" s="9">
        <v>117</v>
      </c>
      <c r="E49" s="15">
        <v>82.2</v>
      </c>
      <c r="F49" s="16">
        <v>75.28</v>
      </c>
      <c r="G49" s="12"/>
    </row>
    <row r="50" spans="1:7">
      <c r="A50" s="9" t="s">
        <v>29</v>
      </c>
      <c r="B50" s="9" t="str">
        <f>"221011117"</f>
        <v>221011117</v>
      </c>
      <c r="C50" s="9">
        <v>103</v>
      </c>
      <c r="D50" s="9">
        <v>111.5</v>
      </c>
      <c r="E50" s="15">
        <v>80.6</v>
      </c>
      <c r="F50" s="16">
        <v>75.14</v>
      </c>
      <c r="G50" s="12"/>
    </row>
    <row r="51" spans="1:7">
      <c r="A51" s="13" t="s">
        <v>29</v>
      </c>
      <c r="B51" s="13" t="s">
        <v>30</v>
      </c>
      <c r="C51" s="13">
        <v>96.5</v>
      </c>
      <c r="D51" s="13">
        <v>114.5</v>
      </c>
      <c r="E51" s="18">
        <v>78.6</v>
      </c>
      <c r="F51" s="16">
        <v>73.64</v>
      </c>
      <c r="G51" s="12"/>
    </row>
    <row r="52" spans="1:7">
      <c r="A52" s="9" t="s">
        <v>31</v>
      </c>
      <c r="B52" s="9" t="str">
        <f>"221011509"</f>
        <v>221011509</v>
      </c>
      <c r="C52" s="9">
        <v>118</v>
      </c>
      <c r="D52" s="9">
        <v>125</v>
      </c>
      <c r="E52" s="10">
        <v>83.2</v>
      </c>
      <c r="F52" s="11">
        <v>81.88</v>
      </c>
      <c r="G52" s="12"/>
    </row>
    <row r="53" spans="1:7">
      <c r="A53" s="9" t="s">
        <v>31</v>
      </c>
      <c r="B53" s="9" t="str">
        <f>"221011723"</f>
        <v>221011723</v>
      </c>
      <c r="C53" s="9">
        <v>121</v>
      </c>
      <c r="D53" s="9">
        <v>116</v>
      </c>
      <c r="E53" s="10">
        <v>80.6</v>
      </c>
      <c r="F53" s="11">
        <v>79.64</v>
      </c>
      <c r="G53" s="12"/>
    </row>
    <row r="54" spans="1:7">
      <c r="A54" s="9" t="s">
        <v>31</v>
      </c>
      <c r="B54" s="9" t="str">
        <f>"221011716"</f>
        <v>221011716</v>
      </c>
      <c r="C54" s="9">
        <v>120.5</v>
      </c>
      <c r="D54" s="9">
        <v>111.5</v>
      </c>
      <c r="E54" s="10">
        <v>82</v>
      </c>
      <c r="F54" s="11">
        <v>79.2</v>
      </c>
      <c r="G54" s="12"/>
    </row>
    <row r="55" spans="1:7">
      <c r="A55" s="9" t="s">
        <v>31</v>
      </c>
      <c r="B55" s="9" t="str">
        <f>"221011215"</f>
        <v>221011215</v>
      </c>
      <c r="C55" s="9">
        <v>117.5</v>
      </c>
      <c r="D55" s="9">
        <v>117.5</v>
      </c>
      <c r="E55" s="10">
        <v>79.8</v>
      </c>
      <c r="F55" s="11">
        <v>78.92</v>
      </c>
      <c r="G55" s="12"/>
    </row>
    <row r="56" spans="1:7">
      <c r="A56" s="13" t="s">
        <v>31</v>
      </c>
      <c r="B56" s="13" t="s">
        <v>32</v>
      </c>
      <c r="C56" s="13">
        <v>106</v>
      </c>
      <c r="D56" s="13">
        <v>123.5</v>
      </c>
      <c r="E56" s="14">
        <v>82.2</v>
      </c>
      <c r="F56" s="11">
        <v>78.78</v>
      </c>
      <c r="G56" s="12"/>
    </row>
    <row r="57" spans="1:7">
      <c r="A57" s="9" t="s">
        <v>31</v>
      </c>
      <c r="B57" s="9" t="str">
        <f>"221011214"</f>
        <v>221011214</v>
      </c>
      <c r="C57" s="9">
        <v>116.5</v>
      </c>
      <c r="D57" s="9">
        <v>120</v>
      </c>
      <c r="E57" s="10">
        <v>76.8</v>
      </c>
      <c r="F57" s="11">
        <v>78.02</v>
      </c>
      <c r="G57" s="12"/>
    </row>
    <row r="58" spans="1:7">
      <c r="A58" s="13" t="s">
        <v>31</v>
      </c>
      <c r="B58" s="13" t="s">
        <v>33</v>
      </c>
      <c r="C58" s="13">
        <v>111.5</v>
      </c>
      <c r="D58" s="13">
        <v>118</v>
      </c>
      <c r="E58" s="14">
        <v>79.4</v>
      </c>
      <c r="F58" s="11">
        <v>77.66</v>
      </c>
      <c r="G58" s="12"/>
    </row>
    <row r="59" spans="1:7">
      <c r="A59" s="13" t="s">
        <v>31</v>
      </c>
      <c r="B59" s="13" t="s">
        <v>34</v>
      </c>
      <c r="C59" s="13">
        <v>112.5</v>
      </c>
      <c r="D59" s="13">
        <v>117</v>
      </c>
      <c r="E59" s="14">
        <v>79</v>
      </c>
      <c r="F59" s="11">
        <v>77.5</v>
      </c>
      <c r="G59" s="12"/>
    </row>
    <row r="60" spans="1:7">
      <c r="A60" s="13" t="s">
        <v>31</v>
      </c>
      <c r="B60" s="13" t="s">
        <v>35</v>
      </c>
      <c r="C60" s="13">
        <v>111.5</v>
      </c>
      <c r="D60" s="13">
        <v>118</v>
      </c>
      <c r="E60" s="14">
        <v>77.8</v>
      </c>
      <c r="F60" s="11">
        <v>77.02</v>
      </c>
      <c r="G60" s="12"/>
    </row>
    <row r="61" spans="1:7">
      <c r="A61" s="9" t="s">
        <v>36</v>
      </c>
      <c r="B61" s="9" t="str">
        <f>"221012107"</f>
        <v>221012107</v>
      </c>
      <c r="C61" s="9">
        <v>109.5</v>
      </c>
      <c r="D61" s="9">
        <v>115</v>
      </c>
      <c r="E61" s="15">
        <v>83.8</v>
      </c>
      <c r="F61" s="16">
        <v>78.42</v>
      </c>
      <c r="G61" s="12"/>
    </row>
    <row r="62" spans="1:7">
      <c r="A62" s="9" t="s">
        <v>36</v>
      </c>
      <c r="B62" s="9" t="str">
        <f>"221012026"</f>
        <v>221012026</v>
      </c>
      <c r="C62" s="9">
        <v>111</v>
      </c>
      <c r="D62" s="9">
        <v>117</v>
      </c>
      <c r="E62" s="15">
        <v>77.2</v>
      </c>
      <c r="F62" s="16">
        <v>76.48</v>
      </c>
      <c r="G62" s="12"/>
    </row>
    <row r="63" spans="1:7">
      <c r="A63" s="9" t="s">
        <v>36</v>
      </c>
      <c r="B63" s="9" t="str">
        <f>"221012012"</f>
        <v>221012012</v>
      </c>
      <c r="C63" s="9">
        <v>102.5</v>
      </c>
      <c r="D63" s="9">
        <v>121</v>
      </c>
      <c r="E63" s="15">
        <v>79.4</v>
      </c>
      <c r="F63" s="16">
        <v>76.46</v>
      </c>
      <c r="G63" s="12"/>
    </row>
    <row r="64" spans="1:7">
      <c r="A64" s="9" t="s">
        <v>36</v>
      </c>
      <c r="B64" s="9" t="str">
        <f>"221012207"</f>
        <v>221012207</v>
      </c>
      <c r="C64" s="9">
        <v>103.5</v>
      </c>
      <c r="D64" s="9">
        <v>117</v>
      </c>
      <c r="E64" s="15">
        <v>79</v>
      </c>
      <c r="F64" s="16">
        <v>75.7</v>
      </c>
      <c r="G64" s="12"/>
    </row>
    <row r="65" spans="1:7">
      <c r="A65" s="9" t="s">
        <v>36</v>
      </c>
      <c r="B65" s="9" t="str">
        <f>"221011925"</f>
        <v>221011925</v>
      </c>
      <c r="C65" s="9">
        <v>106</v>
      </c>
      <c r="D65" s="9">
        <v>114.5</v>
      </c>
      <c r="E65" s="15">
        <v>75.8</v>
      </c>
      <c r="F65" s="16">
        <v>74.42</v>
      </c>
      <c r="G65" s="12"/>
    </row>
    <row r="66" spans="1:7">
      <c r="A66" s="9" t="s">
        <v>36</v>
      </c>
      <c r="B66" s="9" t="str">
        <f>"221012110"</f>
        <v>221012110</v>
      </c>
      <c r="C66" s="9">
        <v>103.5</v>
      </c>
      <c r="D66" s="9">
        <v>114</v>
      </c>
      <c r="E66" s="15">
        <v>71</v>
      </c>
      <c r="F66" s="16">
        <v>71.9</v>
      </c>
      <c r="G66" s="12"/>
    </row>
    <row r="67" spans="1:7">
      <c r="A67" s="9" t="s">
        <v>37</v>
      </c>
      <c r="B67" s="9" t="str">
        <f>"221012324"</f>
        <v>221012324</v>
      </c>
      <c r="C67" s="9">
        <v>115</v>
      </c>
      <c r="D67" s="9">
        <v>115.5</v>
      </c>
      <c r="E67" s="10">
        <v>77.2</v>
      </c>
      <c r="F67" s="11">
        <v>76.98</v>
      </c>
      <c r="G67" s="12"/>
    </row>
    <row r="68" spans="1:7">
      <c r="A68" s="9" t="s">
        <v>37</v>
      </c>
      <c r="B68" s="9" t="str">
        <f>"221012322"</f>
        <v>221012322</v>
      </c>
      <c r="C68" s="9">
        <v>104.5</v>
      </c>
      <c r="D68" s="9">
        <v>121</v>
      </c>
      <c r="E68" s="10">
        <v>79.6</v>
      </c>
      <c r="F68" s="11">
        <v>76.94</v>
      </c>
      <c r="G68" s="12"/>
    </row>
    <row r="69" spans="1:7">
      <c r="A69" s="9" t="s">
        <v>37</v>
      </c>
      <c r="B69" s="9" t="str">
        <f>"221012308"</f>
        <v>221012308</v>
      </c>
      <c r="C69" s="9">
        <v>105</v>
      </c>
      <c r="D69" s="9">
        <v>120.5</v>
      </c>
      <c r="E69" s="10" t="s">
        <v>13</v>
      </c>
      <c r="F69" s="11">
        <v>45.1</v>
      </c>
      <c r="G69" s="12"/>
    </row>
    <row r="70" spans="1:7">
      <c r="A70" s="13" t="s">
        <v>38</v>
      </c>
      <c r="B70" s="13" t="str">
        <f>"221012406"</f>
        <v>221012406</v>
      </c>
      <c r="C70" s="13">
        <v>103</v>
      </c>
      <c r="D70" s="13">
        <v>117.5</v>
      </c>
      <c r="E70" s="15">
        <v>81.2</v>
      </c>
      <c r="F70" s="16">
        <v>76.58</v>
      </c>
      <c r="G70" s="12"/>
    </row>
    <row r="71" spans="1:7">
      <c r="A71" s="13" t="s">
        <v>38</v>
      </c>
      <c r="B71" s="13" t="str">
        <f>"221012411"</f>
        <v>221012411</v>
      </c>
      <c r="C71" s="13">
        <v>99</v>
      </c>
      <c r="D71" s="13">
        <v>117</v>
      </c>
      <c r="E71" s="15">
        <v>75</v>
      </c>
      <c r="F71" s="16">
        <v>73.2</v>
      </c>
      <c r="G71" s="12"/>
    </row>
    <row r="72" spans="1:7">
      <c r="A72" s="13" t="s">
        <v>38</v>
      </c>
      <c r="B72" s="13" t="s">
        <v>39</v>
      </c>
      <c r="C72" s="13">
        <v>102</v>
      </c>
      <c r="D72" s="13">
        <v>101</v>
      </c>
      <c r="E72" s="18">
        <v>78</v>
      </c>
      <c r="F72" s="16">
        <v>71.8</v>
      </c>
      <c r="G72" s="12"/>
    </row>
    <row r="73" spans="1:7">
      <c r="A73" s="9" t="s">
        <v>40</v>
      </c>
      <c r="B73" s="9" t="str">
        <f>"221012424"</f>
        <v>221012424</v>
      </c>
      <c r="C73" s="9">
        <v>109.5</v>
      </c>
      <c r="D73" s="9">
        <v>113</v>
      </c>
      <c r="E73" s="10">
        <v>79.4</v>
      </c>
      <c r="F73" s="11">
        <v>76.26</v>
      </c>
      <c r="G73" s="12"/>
    </row>
    <row r="74" spans="1:7">
      <c r="A74" s="13" t="s">
        <v>40</v>
      </c>
      <c r="B74" s="13" t="s">
        <v>41</v>
      </c>
      <c r="C74" s="13">
        <v>98</v>
      </c>
      <c r="D74" s="13">
        <v>110</v>
      </c>
      <c r="E74" s="14">
        <v>77.2</v>
      </c>
      <c r="F74" s="11">
        <v>72.48</v>
      </c>
      <c r="G74" s="12"/>
    </row>
    <row r="75" spans="1:7">
      <c r="A75" s="9" t="s">
        <v>40</v>
      </c>
      <c r="B75" s="9" t="str">
        <f>"221012416"</f>
        <v>221012416</v>
      </c>
      <c r="C75" s="9">
        <v>105.5</v>
      </c>
      <c r="D75" s="9">
        <v>109</v>
      </c>
      <c r="E75" s="10">
        <v>54</v>
      </c>
      <c r="F75" s="11">
        <v>64.5</v>
      </c>
      <c r="G75" s="12"/>
    </row>
    <row r="76" spans="1:7">
      <c r="A76" s="9" t="s">
        <v>42</v>
      </c>
      <c r="B76" s="9" t="str">
        <f>"221012525"</f>
        <v>221012525</v>
      </c>
      <c r="C76" s="9">
        <v>111.5</v>
      </c>
      <c r="D76" s="9">
        <v>117</v>
      </c>
      <c r="E76" s="15">
        <v>80.4</v>
      </c>
      <c r="F76" s="16">
        <v>77.86</v>
      </c>
      <c r="G76" s="12"/>
    </row>
    <row r="77" spans="1:7">
      <c r="A77" s="9" t="s">
        <v>42</v>
      </c>
      <c r="B77" s="9" t="str">
        <f>"221012526"</f>
        <v>221012526</v>
      </c>
      <c r="C77" s="9">
        <v>113</v>
      </c>
      <c r="D77" s="9">
        <v>115</v>
      </c>
      <c r="E77" s="15">
        <v>80.4</v>
      </c>
      <c r="F77" s="16">
        <v>77.76</v>
      </c>
      <c r="G77" s="12"/>
    </row>
    <row r="78" spans="1:7">
      <c r="A78" s="9" t="s">
        <v>42</v>
      </c>
      <c r="B78" s="9" t="str">
        <f>"221012610"</f>
        <v>221012610</v>
      </c>
      <c r="C78" s="9">
        <v>109</v>
      </c>
      <c r="D78" s="9">
        <v>117</v>
      </c>
      <c r="E78" s="15" t="s">
        <v>13</v>
      </c>
      <c r="F78" s="16">
        <v>45.2</v>
      </c>
      <c r="G78" s="12"/>
    </row>
    <row r="79" spans="1:7">
      <c r="A79" s="9" t="s">
        <v>43</v>
      </c>
      <c r="B79" s="9" t="str">
        <f>"221012619"</f>
        <v>221012619</v>
      </c>
      <c r="C79" s="9">
        <v>110.5</v>
      </c>
      <c r="D79" s="9">
        <v>113</v>
      </c>
      <c r="E79" s="10">
        <v>78</v>
      </c>
      <c r="F79" s="11">
        <v>75.9</v>
      </c>
      <c r="G79" s="12"/>
    </row>
    <row r="80" spans="1:7">
      <c r="A80" s="9" t="s">
        <v>43</v>
      </c>
      <c r="B80" s="9" t="str">
        <f>"221012620"</f>
        <v>221012620</v>
      </c>
      <c r="C80" s="9">
        <v>96</v>
      </c>
      <c r="D80" s="9">
        <v>113</v>
      </c>
      <c r="E80" s="10">
        <v>76.6</v>
      </c>
      <c r="F80" s="11">
        <v>72.44</v>
      </c>
      <c r="G80" s="12"/>
    </row>
    <row r="81" spans="1:7">
      <c r="A81" s="9" t="s">
        <v>43</v>
      </c>
      <c r="B81" s="9" t="str">
        <f>"221012621"</f>
        <v>221012621</v>
      </c>
      <c r="C81" s="9">
        <v>94</v>
      </c>
      <c r="D81" s="9">
        <v>113</v>
      </c>
      <c r="E81" s="10">
        <v>75</v>
      </c>
      <c r="F81" s="11">
        <v>71.4</v>
      </c>
      <c r="G81" s="12"/>
    </row>
    <row r="82" spans="1:7">
      <c r="A82" s="9" t="s">
        <v>44</v>
      </c>
      <c r="B82" s="9" t="str">
        <f>"221012707"</f>
        <v>221012707</v>
      </c>
      <c r="C82" s="9">
        <v>100</v>
      </c>
      <c r="D82" s="9">
        <v>120.5</v>
      </c>
      <c r="E82" s="15">
        <v>78.2</v>
      </c>
      <c r="F82" s="16">
        <v>75.38</v>
      </c>
      <c r="G82" s="12"/>
    </row>
    <row r="83" spans="1:7">
      <c r="A83" s="9" t="s">
        <v>44</v>
      </c>
      <c r="B83" s="9" t="str">
        <f>"221012706"</f>
        <v>221012706</v>
      </c>
      <c r="C83" s="9">
        <v>103.5</v>
      </c>
      <c r="D83" s="9">
        <v>117.5</v>
      </c>
      <c r="E83" s="15">
        <v>75.8</v>
      </c>
      <c r="F83" s="16">
        <v>74.52</v>
      </c>
      <c r="G83" s="12"/>
    </row>
    <row r="84" spans="1:7">
      <c r="A84" s="9" t="s">
        <v>44</v>
      </c>
      <c r="B84" s="9" t="str">
        <f>"221012702"</f>
        <v>221012702</v>
      </c>
      <c r="C84" s="9">
        <v>101</v>
      </c>
      <c r="D84" s="9">
        <v>115</v>
      </c>
      <c r="E84" s="15" t="s">
        <v>13</v>
      </c>
      <c r="F84" s="16">
        <v>43.2</v>
      </c>
      <c r="G84" s="12"/>
    </row>
    <row r="85" spans="1:7">
      <c r="A85" s="9" t="s">
        <v>45</v>
      </c>
      <c r="B85" s="9" t="str">
        <f>"221012718"</f>
        <v>221012718</v>
      </c>
      <c r="C85" s="9">
        <v>110</v>
      </c>
      <c r="D85" s="9">
        <v>115.5</v>
      </c>
      <c r="E85" s="10">
        <v>81</v>
      </c>
      <c r="F85" s="11">
        <v>77.5</v>
      </c>
      <c r="G85" s="12"/>
    </row>
    <row r="86" spans="1:7">
      <c r="A86" s="9" t="s">
        <v>45</v>
      </c>
      <c r="B86" s="9" t="str">
        <f>"221012726"</f>
        <v>221012726</v>
      </c>
      <c r="C86" s="9">
        <v>104.5</v>
      </c>
      <c r="D86" s="9">
        <v>115.5</v>
      </c>
      <c r="E86" s="10">
        <v>80.6</v>
      </c>
      <c r="F86" s="11">
        <v>76.24</v>
      </c>
      <c r="G86" s="12"/>
    </row>
    <row r="87" spans="1:7">
      <c r="A87" s="9" t="s">
        <v>45</v>
      </c>
      <c r="B87" s="9" t="str">
        <f>"221012723"</f>
        <v>221012723</v>
      </c>
      <c r="C87" s="9">
        <v>98</v>
      </c>
      <c r="D87" s="9">
        <v>118</v>
      </c>
      <c r="E87" s="10">
        <v>81.2</v>
      </c>
      <c r="F87" s="11">
        <v>75.68</v>
      </c>
      <c r="G87" s="12"/>
    </row>
    <row r="88" spans="1:7">
      <c r="A88" s="9" t="s">
        <v>45</v>
      </c>
      <c r="B88" s="9" t="str">
        <f>"221012727"</f>
        <v>221012727</v>
      </c>
      <c r="C88" s="9">
        <v>103</v>
      </c>
      <c r="D88" s="9">
        <v>115.5</v>
      </c>
      <c r="E88" s="10">
        <v>79</v>
      </c>
      <c r="F88" s="11">
        <v>75.3</v>
      </c>
      <c r="G88" s="12"/>
    </row>
    <row r="89" spans="1:7">
      <c r="A89" s="13" t="s">
        <v>45</v>
      </c>
      <c r="B89" s="13" t="s">
        <v>46</v>
      </c>
      <c r="C89" s="13">
        <v>92.5</v>
      </c>
      <c r="D89" s="13">
        <v>114</v>
      </c>
      <c r="E89" s="14">
        <v>79.2</v>
      </c>
      <c r="F89" s="11">
        <v>72.98</v>
      </c>
      <c r="G89" s="12"/>
    </row>
    <row r="90" spans="1:7">
      <c r="A90" s="9" t="s">
        <v>47</v>
      </c>
      <c r="B90" s="9" t="str">
        <f>"221012901"</f>
        <v>221012901</v>
      </c>
      <c r="C90" s="9">
        <v>114.5</v>
      </c>
      <c r="D90" s="9">
        <v>114</v>
      </c>
      <c r="E90" s="15">
        <v>82</v>
      </c>
      <c r="F90" s="16">
        <v>78.5</v>
      </c>
      <c r="G90" s="12"/>
    </row>
    <row r="91" spans="1:7">
      <c r="A91" s="9" t="s">
        <v>47</v>
      </c>
      <c r="B91" s="9" t="str">
        <f>"221012811"</f>
        <v>221012811</v>
      </c>
      <c r="C91" s="9">
        <v>107</v>
      </c>
      <c r="D91" s="9">
        <v>122</v>
      </c>
      <c r="E91" s="15">
        <v>80.6</v>
      </c>
      <c r="F91" s="16">
        <v>78.04</v>
      </c>
      <c r="G91" s="12"/>
    </row>
    <row r="92" spans="1:7">
      <c r="A92" s="9" t="s">
        <v>47</v>
      </c>
      <c r="B92" s="9" t="str">
        <f>"221012913"</f>
        <v>221012913</v>
      </c>
      <c r="C92" s="9">
        <v>111.5</v>
      </c>
      <c r="D92" s="9">
        <v>113</v>
      </c>
      <c r="E92" s="15">
        <v>80.4</v>
      </c>
      <c r="F92" s="16">
        <v>77.06</v>
      </c>
      <c r="G92" s="12"/>
    </row>
    <row r="93" spans="1:7">
      <c r="A93" s="9" t="s">
        <v>47</v>
      </c>
      <c r="B93" s="9" t="str">
        <f>"221012919"</f>
        <v>221012919</v>
      </c>
      <c r="C93" s="9">
        <v>104</v>
      </c>
      <c r="D93" s="9">
        <v>120</v>
      </c>
      <c r="E93" s="15">
        <v>80</v>
      </c>
      <c r="F93" s="16">
        <v>76.8</v>
      </c>
      <c r="G93" s="12"/>
    </row>
    <row r="94" spans="1:7">
      <c r="A94" s="9" t="s">
        <v>47</v>
      </c>
      <c r="B94" s="9" t="str">
        <f>"221012809"</f>
        <v>221012809</v>
      </c>
      <c r="C94" s="9">
        <v>113</v>
      </c>
      <c r="D94" s="9">
        <v>114.5</v>
      </c>
      <c r="E94" s="15" t="s">
        <v>13</v>
      </c>
      <c r="F94" s="16">
        <v>45.5</v>
      </c>
      <c r="G94" s="12"/>
    </row>
    <row r="95" spans="1:7">
      <c r="A95" s="13" t="s">
        <v>47</v>
      </c>
      <c r="B95" s="13" t="s">
        <v>48</v>
      </c>
      <c r="C95" s="13">
        <v>111</v>
      </c>
      <c r="D95" s="13">
        <v>110.5</v>
      </c>
      <c r="E95" s="15" t="s">
        <v>13</v>
      </c>
      <c r="F95" s="16">
        <v>44.3</v>
      </c>
      <c r="G95" s="12"/>
    </row>
    <row r="96" spans="1:7">
      <c r="A96" s="9" t="s">
        <v>49</v>
      </c>
      <c r="B96" s="9" t="str">
        <f>"221013014"</f>
        <v>221013014</v>
      </c>
      <c r="C96" s="9">
        <v>106.5</v>
      </c>
      <c r="D96" s="9">
        <v>116</v>
      </c>
      <c r="E96" s="10">
        <v>85</v>
      </c>
      <c r="F96" s="11">
        <v>78.5</v>
      </c>
      <c r="G96" s="12"/>
    </row>
    <row r="97" spans="1:7">
      <c r="A97" s="9" t="s">
        <v>49</v>
      </c>
      <c r="B97" s="9" t="str">
        <f>"221013015"</f>
        <v>221013015</v>
      </c>
      <c r="C97" s="9">
        <v>110.5</v>
      </c>
      <c r="D97" s="9">
        <v>117</v>
      </c>
      <c r="E97" s="10">
        <v>82</v>
      </c>
      <c r="F97" s="11">
        <v>78.3</v>
      </c>
      <c r="G97" s="12"/>
    </row>
    <row r="98" spans="1:7">
      <c r="A98" s="9" t="s">
        <v>49</v>
      </c>
      <c r="B98" s="9" t="str">
        <f>"221013016"</f>
        <v>221013016</v>
      </c>
      <c r="C98" s="9">
        <v>105.5</v>
      </c>
      <c r="D98" s="9">
        <v>118.5</v>
      </c>
      <c r="E98" s="10">
        <v>78.2</v>
      </c>
      <c r="F98" s="11">
        <v>76.08</v>
      </c>
      <c r="G98" s="12"/>
    </row>
    <row r="99" spans="1:7">
      <c r="A99" s="9" t="s">
        <v>50</v>
      </c>
      <c r="B99" s="9" t="str">
        <f>"221013027"</f>
        <v>221013027</v>
      </c>
      <c r="C99" s="9">
        <v>100</v>
      </c>
      <c r="D99" s="9">
        <v>118</v>
      </c>
      <c r="E99" s="15">
        <v>83</v>
      </c>
      <c r="F99" s="16">
        <v>76.8</v>
      </c>
      <c r="G99" s="12"/>
    </row>
    <row r="100" spans="1:7">
      <c r="A100" s="9" t="s">
        <v>50</v>
      </c>
      <c r="B100" s="9" t="str">
        <f>"221013018"</f>
        <v>221013018</v>
      </c>
      <c r="C100" s="9">
        <v>106</v>
      </c>
      <c r="D100" s="9">
        <v>113.5</v>
      </c>
      <c r="E100" s="15">
        <v>81.4</v>
      </c>
      <c r="F100" s="16">
        <v>76.46</v>
      </c>
      <c r="G100" s="12"/>
    </row>
    <row r="101" spans="1:7">
      <c r="A101" s="9" t="s">
        <v>50</v>
      </c>
      <c r="B101" s="9" t="str">
        <f>"221013025"</f>
        <v>221013025</v>
      </c>
      <c r="C101" s="9">
        <v>89</v>
      </c>
      <c r="D101" s="9">
        <v>118</v>
      </c>
      <c r="E101" s="15">
        <v>83.8</v>
      </c>
      <c r="F101" s="16">
        <v>74.92</v>
      </c>
      <c r="G101" s="12"/>
    </row>
    <row r="102" spans="1:7">
      <c r="A102" s="9" t="s">
        <v>51</v>
      </c>
      <c r="B102" s="9" t="str">
        <f>"221013130"</f>
        <v>221013130</v>
      </c>
      <c r="C102" s="9">
        <v>103</v>
      </c>
      <c r="D102" s="9">
        <v>115.5</v>
      </c>
      <c r="E102" s="10">
        <v>84</v>
      </c>
      <c r="F102" s="11">
        <v>77.3</v>
      </c>
      <c r="G102" s="12"/>
    </row>
    <row r="103" spans="1:7">
      <c r="A103" s="9" t="s">
        <v>51</v>
      </c>
      <c r="B103" s="9" t="str">
        <f>"221013117"</f>
        <v>221013117</v>
      </c>
      <c r="C103" s="9">
        <v>113.5</v>
      </c>
      <c r="D103" s="9">
        <v>112</v>
      </c>
      <c r="E103" s="10">
        <v>80.2</v>
      </c>
      <c r="F103" s="11">
        <v>77.18</v>
      </c>
      <c r="G103" s="12"/>
    </row>
    <row r="104" spans="1:7">
      <c r="A104" s="9" t="s">
        <v>51</v>
      </c>
      <c r="B104" s="9" t="str">
        <f>"221013114"</f>
        <v>221013114</v>
      </c>
      <c r="C104" s="9">
        <v>103</v>
      </c>
      <c r="D104" s="9">
        <v>116</v>
      </c>
      <c r="E104" s="10">
        <v>83</v>
      </c>
      <c r="F104" s="11">
        <v>77</v>
      </c>
      <c r="G104" s="12"/>
    </row>
    <row r="105" spans="1:7">
      <c r="A105" s="9" t="s">
        <v>51</v>
      </c>
      <c r="B105" s="9" t="str">
        <f>"221013105"</f>
        <v>221013105</v>
      </c>
      <c r="C105" s="9">
        <v>98</v>
      </c>
      <c r="D105" s="9">
        <v>118</v>
      </c>
      <c r="E105" s="10">
        <v>84.4</v>
      </c>
      <c r="F105" s="11">
        <v>76.96</v>
      </c>
      <c r="G105" s="12"/>
    </row>
    <row r="106" spans="1:7">
      <c r="A106" s="9" t="s">
        <v>51</v>
      </c>
      <c r="B106" s="9" t="str">
        <f>"221013104"</f>
        <v>221013104</v>
      </c>
      <c r="C106" s="9">
        <v>108</v>
      </c>
      <c r="D106" s="9">
        <v>112</v>
      </c>
      <c r="E106" s="10">
        <v>80.4</v>
      </c>
      <c r="F106" s="11">
        <v>76.16</v>
      </c>
      <c r="G106" s="12"/>
    </row>
    <row r="107" spans="1:7">
      <c r="A107" s="9" t="s">
        <v>51</v>
      </c>
      <c r="B107" s="9" t="str">
        <f>"221013110"</f>
        <v>221013110</v>
      </c>
      <c r="C107" s="9">
        <v>112.5</v>
      </c>
      <c r="D107" s="9">
        <v>118</v>
      </c>
      <c r="E107" s="10" t="s">
        <v>13</v>
      </c>
      <c r="F107" s="11">
        <v>46.1</v>
      </c>
      <c r="G107" s="12"/>
    </row>
    <row r="108" spans="1:7">
      <c r="A108" s="9" t="s">
        <v>52</v>
      </c>
      <c r="B108" s="9" t="str">
        <f>"221013407"</f>
        <v>221013407</v>
      </c>
      <c r="C108" s="9">
        <v>109.5</v>
      </c>
      <c r="D108" s="9">
        <v>116.5</v>
      </c>
      <c r="E108" s="15">
        <v>84.4</v>
      </c>
      <c r="F108" s="16">
        <v>78.96</v>
      </c>
      <c r="G108" s="12"/>
    </row>
    <row r="109" spans="1:7">
      <c r="A109" s="9" t="s">
        <v>52</v>
      </c>
      <c r="B109" s="9" t="str">
        <f>"221013219"</f>
        <v>221013219</v>
      </c>
      <c r="C109" s="9">
        <v>114</v>
      </c>
      <c r="D109" s="9">
        <v>115.5</v>
      </c>
      <c r="E109" s="15">
        <v>82.6</v>
      </c>
      <c r="F109" s="16">
        <v>78.94</v>
      </c>
      <c r="G109" s="12"/>
    </row>
    <row r="110" spans="1:7">
      <c r="A110" s="9" t="s">
        <v>52</v>
      </c>
      <c r="B110" s="9" t="str">
        <f>"221013304"</f>
        <v>221013304</v>
      </c>
      <c r="C110" s="9">
        <v>108</v>
      </c>
      <c r="D110" s="9">
        <v>118.5</v>
      </c>
      <c r="E110" s="15">
        <v>83.6</v>
      </c>
      <c r="F110" s="16">
        <v>78.74</v>
      </c>
      <c r="G110" s="12"/>
    </row>
    <row r="111" spans="1:7">
      <c r="A111" s="9" t="s">
        <v>52</v>
      </c>
      <c r="B111" s="9" t="str">
        <f>"221013321"</f>
        <v>221013321</v>
      </c>
      <c r="C111" s="9">
        <v>114</v>
      </c>
      <c r="D111" s="9">
        <v>112</v>
      </c>
      <c r="E111" s="15">
        <v>82.4</v>
      </c>
      <c r="F111" s="16">
        <v>78.16</v>
      </c>
      <c r="G111" s="12"/>
    </row>
    <row r="112" spans="1:7">
      <c r="A112" s="9" t="s">
        <v>52</v>
      </c>
      <c r="B112" s="9" t="str">
        <f>"221013302"</f>
        <v>221013302</v>
      </c>
      <c r="C112" s="9">
        <v>115</v>
      </c>
      <c r="D112" s="9">
        <v>108</v>
      </c>
      <c r="E112" s="15">
        <v>81.8</v>
      </c>
      <c r="F112" s="16">
        <v>77.32</v>
      </c>
      <c r="G112" s="12"/>
    </row>
    <row r="113" spans="1:7">
      <c r="A113" s="9" t="s">
        <v>52</v>
      </c>
      <c r="B113" s="9" t="str">
        <f>"221013212"</f>
        <v>221013212</v>
      </c>
      <c r="C113" s="9">
        <v>115.5</v>
      </c>
      <c r="D113" s="9">
        <v>108</v>
      </c>
      <c r="E113" s="15">
        <v>81.4</v>
      </c>
      <c r="F113" s="16">
        <v>77.26</v>
      </c>
      <c r="G113" s="12"/>
    </row>
    <row r="114" spans="1:7">
      <c r="A114" s="13" t="s">
        <v>52</v>
      </c>
      <c r="B114" s="13" t="s">
        <v>53</v>
      </c>
      <c r="C114" s="13">
        <v>104</v>
      </c>
      <c r="D114" s="13">
        <v>116</v>
      </c>
      <c r="E114" s="18">
        <v>80</v>
      </c>
      <c r="F114" s="16">
        <v>76</v>
      </c>
      <c r="G114" s="12"/>
    </row>
    <row r="115" spans="1:7">
      <c r="A115" s="13" t="s">
        <v>52</v>
      </c>
      <c r="B115" s="13" t="s">
        <v>54</v>
      </c>
      <c r="C115" s="13">
        <v>101.5</v>
      </c>
      <c r="D115" s="13">
        <v>117</v>
      </c>
      <c r="E115" s="15" t="s">
        <v>13</v>
      </c>
      <c r="F115" s="16">
        <v>43.7</v>
      </c>
      <c r="G115" s="12"/>
    </row>
    <row r="116" spans="1:7">
      <c r="A116" s="9" t="s">
        <v>55</v>
      </c>
      <c r="B116" s="9" t="str">
        <f>"221013427"</f>
        <v>221013427</v>
      </c>
      <c r="C116" s="9">
        <v>103</v>
      </c>
      <c r="D116" s="9">
        <v>118</v>
      </c>
      <c r="E116" s="10">
        <v>83</v>
      </c>
      <c r="F116" s="11">
        <v>77.4</v>
      </c>
      <c r="G116" s="12"/>
    </row>
    <row r="117" spans="1:7">
      <c r="A117" s="9" t="s">
        <v>55</v>
      </c>
      <c r="B117" s="9" t="str">
        <f>"221013507"</f>
        <v>221013507</v>
      </c>
      <c r="C117" s="9">
        <v>112</v>
      </c>
      <c r="D117" s="9">
        <v>105.5</v>
      </c>
      <c r="E117" s="10">
        <v>81.8</v>
      </c>
      <c r="F117" s="11">
        <v>76.22</v>
      </c>
      <c r="G117" s="12"/>
    </row>
    <row r="118" spans="1:7">
      <c r="A118" s="9" t="s">
        <v>55</v>
      </c>
      <c r="B118" s="9" t="str">
        <f>"221013429"</f>
        <v>221013429</v>
      </c>
      <c r="C118" s="9">
        <v>108</v>
      </c>
      <c r="D118" s="9">
        <v>107</v>
      </c>
      <c r="E118" s="10">
        <v>82.4</v>
      </c>
      <c r="F118" s="11">
        <v>75.96</v>
      </c>
      <c r="G118" s="12"/>
    </row>
    <row r="119" spans="1:7">
      <c r="A119" s="9" t="s">
        <v>55</v>
      </c>
      <c r="B119" s="9" t="str">
        <f>"221013430"</f>
        <v>221013430</v>
      </c>
      <c r="C119" s="9">
        <v>102.5</v>
      </c>
      <c r="D119" s="9">
        <v>112.5</v>
      </c>
      <c r="E119" s="10">
        <v>81</v>
      </c>
      <c r="F119" s="11">
        <v>75.4</v>
      </c>
      <c r="G119" s="12"/>
    </row>
    <row r="120" spans="1:7">
      <c r="A120" s="9" t="s">
        <v>56</v>
      </c>
      <c r="B120" s="9" t="str">
        <f>"221013515"</f>
        <v>221013515</v>
      </c>
      <c r="C120" s="9">
        <v>102.5</v>
      </c>
      <c r="D120" s="9">
        <v>122</v>
      </c>
      <c r="E120" s="19">
        <v>81</v>
      </c>
      <c r="F120" s="16">
        <v>77.3</v>
      </c>
      <c r="G120" s="12"/>
    </row>
    <row r="121" spans="1:7">
      <c r="A121" s="9" t="s">
        <v>56</v>
      </c>
      <c r="B121" s="9" t="str">
        <f>"221013511"</f>
        <v>221013511</v>
      </c>
      <c r="C121" s="9">
        <v>94</v>
      </c>
      <c r="D121" s="9">
        <v>120</v>
      </c>
      <c r="E121" s="19">
        <v>80.8</v>
      </c>
      <c r="F121" s="16">
        <v>75.12</v>
      </c>
      <c r="G121" s="12"/>
    </row>
    <row r="122" spans="1:7">
      <c r="A122" s="9" t="s">
        <v>56</v>
      </c>
      <c r="B122" s="9" t="str">
        <f>"221013510"</f>
        <v>221013510</v>
      </c>
      <c r="C122" s="9">
        <v>102</v>
      </c>
      <c r="D122" s="9">
        <v>110.5</v>
      </c>
      <c r="E122" s="19">
        <v>79.6</v>
      </c>
      <c r="F122" s="16">
        <v>74.34</v>
      </c>
      <c r="G122" s="12"/>
    </row>
    <row r="123" spans="1:7">
      <c r="A123" s="9" t="s">
        <v>56</v>
      </c>
      <c r="B123" s="9" t="str">
        <f>"221013517"</f>
        <v>221013517</v>
      </c>
      <c r="C123" s="9">
        <v>99</v>
      </c>
      <c r="D123" s="9">
        <v>112.5</v>
      </c>
      <c r="E123" s="19">
        <v>79.4</v>
      </c>
      <c r="F123" s="16">
        <v>74.06</v>
      </c>
      <c r="G123" s="12"/>
    </row>
    <row r="124" spans="1:7">
      <c r="A124" s="9" t="s">
        <v>56</v>
      </c>
      <c r="B124" s="9" t="str">
        <f>"221013513"</f>
        <v>221013513</v>
      </c>
      <c r="C124" s="9">
        <v>94</v>
      </c>
      <c r="D124" s="9">
        <v>113.5</v>
      </c>
      <c r="E124" s="19">
        <v>0</v>
      </c>
      <c r="F124" s="16">
        <v>41.5</v>
      </c>
      <c r="G124" s="12"/>
    </row>
    <row r="125" spans="1:7">
      <c r="A125" s="9" t="s">
        <v>57</v>
      </c>
      <c r="B125" s="9" t="str">
        <f>"221013521"</f>
        <v>221013521</v>
      </c>
      <c r="C125" s="9">
        <v>120</v>
      </c>
      <c r="D125" s="9">
        <v>110.5</v>
      </c>
      <c r="E125" s="20">
        <v>77.8</v>
      </c>
      <c r="F125" s="11">
        <v>77.22</v>
      </c>
      <c r="G125" s="12"/>
    </row>
    <row r="126" spans="1:7">
      <c r="A126" s="9" t="s">
        <v>57</v>
      </c>
      <c r="B126" s="9" t="str">
        <f>"221013522"</f>
        <v>221013522</v>
      </c>
      <c r="C126" s="9">
        <v>111</v>
      </c>
      <c r="D126" s="9">
        <v>113</v>
      </c>
      <c r="E126" s="10" t="s">
        <v>13</v>
      </c>
      <c r="F126" s="11">
        <v>44.8</v>
      </c>
      <c r="G126" s="12"/>
    </row>
    <row r="127" spans="1:7">
      <c r="A127" s="13" t="s">
        <v>57</v>
      </c>
      <c r="B127" s="13" t="s">
        <v>58</v>
      </c>
      <c r="C127" s="13">
        <v>105</v>
      </c>
      <c r="D127" s="13">
        <v>110</v>
      </c>
      <c r="E127" s="10" t="s">
        <v>13</v>
      </c>
      <c r="F127" s="11">
        <v>43</v>
      </c>
      <c r="G127" s="12"/>
    </row>
    <row r="128" spans="1:7">
      <c r="A128" s="9" t="s">
        <v>59</v>
      </c>
      <c r="B128" s="9" t="str">
        <f>"221013606"</f>
        <v>221013606</v>
      </c>
      <c r="C128" s="9">
        <v>111</v>
      </c>
      <c r="D128" s="9">
        <v>107</v>
      </c>
      <c r="E128" s="19">
        <v>84</v>
      </c>
      <c r="F128" s="16">
        <v>77.2</v>
      </c>
      <c r="G128" s="12"/>
    </row>
    <row r="129" spans="1:7">
      <c r="A129" s="9" t="s">
        <v>60</v>
      </c>
      <c r="B129" s="9" t="str">
        <f>"221013610"</f>
        <v>221013610</v>
      </c>
      <c r="C129" s="9">
        <v>113.5</v>
      </c>
      <c r="D129" s="9">
        <v>111.5</v>
      </c>
      <c r="E129" s="20">
        <v>85.6</v>
      </c>
      <c r="F129" s="11">
        <v>79.24</v>
      </c>
      <c r="G129" s="12"/>
    </row>
    <row r="130" spans="1:7">
      <c r="A130" s="9" t="s">
        <v>60</v>
      </c>
      <c r="B130" s="9" t="str">
        <f>"221013706"</f>
        <v>221013706</v>
      </c>
      <c r="C130" s="9">
        <v>107</v>
      </c>
      <c r="D130" s="9">
        <v>112.5</v>
      </c>
      <c r="E130" s="20">
        <v>81.8</v>
      </c>
      <c r="F130" s="11">
        <v>76.62</v>
      </c>
      <c r="G130" s="12"/>
    </row>
    <row r="131" spans="1:7">
      <c r="A131" s="9" t="s">
        <v>60</v>
      </c>
      <c r="B131" s="9" t="str">
        <f>"221013608"</f>
        <v>221013608</v>
      </c>
      <c r="C131" s="9">
        <v>106</v>
      </c>
      <c r="D131" s="9">
        <v>112.5</v>
      </c>
      <c r="E131" s="20">
        <v>80.4</v>
      </c>
      <c r="F131" s="11">
        <v>75.86</v>
      </c>
      <c r="G131" s="12"/>
    </row>
    <row r="132" spans="1:7">
      <c r="A132" s="9" t="s">
        <v>61</v>
      </c>
      <c r="B132" s="9" t="str">
        <f>"221014013"</f>
        <v>221014013</v>
      </c>
      <c r="C132" s="9">
        <v>111.5</v>
      </c>
      <c r="D132" s="9">
        <v>111.5</v>
      </c>
      <c r="E132" s="19">
        <v>84</v>
      </c>
      <c r="F132" s="16">
        <v>78.2</v>
      </c>
      <c r="G132" s="12"/>
    </row>
    <row r="133" spans="1:7">
      <c r="A133" s="9" t="s">
        <v>61</v>
      </c>
      <c r="B133" s="9" t="str">
        <f>"221013928"</f>
        <v>221013928</v>
      </c>
      <c r="C133" s="9">
        <v>104.5</v>
      </c>
      <c r="D133" s="9">
        <v>118.5</v>
      </c>
      <c r="E133" s="19">
        <v>83.2</v>
      </c>
      <c r="F133" s="16">
        <v>77.88</v>
      </c>
      <c r="G133" s="12"/>
    </row>
    <row r="134" spans="1:7">
      <c r="A134" s="9" t="s">
        <v>61</v>
      </c>
      <c r="B134" s="9" t="str">
        <f>"221013823"</f>
        <v>221013823</v>
      </c>
      <c r="C134" s="9">
        <v>105.5</v>
      </c>
      <c r="D134" s="9">
        <v>120</v>
      </c>
      <c r="E134" s="19">
        <v>81</v>
      </c>
      <c r="F134" s="16">
        <v>77.5</v>
      </c>
      <c r="G134" s="12"/>
    </row>
    <row r="135" spans="1:7">
      <c r="A135" s="9" t="s">
        <v>61</v>
      </c>
      <c r="B135" s="9" t="str">
        <f>"221013907"</f>
        <v>221013907</v>
      </c>
      <c r="C135" s="9">
        <v>105</v>
      </c>
      <c r="D135" s="9">
        <v>116.5</v>
      </c>
      <c r="E135" s="19">
        <v>81.8</v>
      </c>
      <c r="F135" s="16">
        <v>77.02</v>
      </c>
      <c r="G135" s="12"/>
    </row>
    <row r="136" spans="1:7">
      <c r="A136" s="9" t="s">
        <v>61</v>
      </c>
      <c r="B136" s="9" t="str">
        <f>"221013828"</f>
        <v>221013828</v>
      </c>
      <c r="C136" s="9">
        <v>109</v>
      </c>
      <c r="D136" s="9">
        <v>112.5</v>
      </c>
      <c r="E136" s="19">
        <v>78</v>
      </c>
      <c r="F136" s="16">
        <v>75.5</v>
      </c>
      <c r="G136" s="12"/>
    </row>
    <row r="137" spans="1:7">
      <c r="A137" s="9" t="s">
        <v>61</v>
      </c>
      <c r="B137" s="9" t="str">
        <f>"221013824"</f>
        <v>221013824</v>
      </c>
      <c r="C137" s="9">
        <v>114.5</v>
      </c>
      <c r="D137" s="9">
        <v>111</v>
      </c>
      <c r="E137" s="19">
        <v>74.2</v>
      </c>
      <c r="F137" s="16">
        <v>74.78</v>
      </c>
      <c r="G137" s="12"/>
    </row>
    <row r="138" spans="1:7">
      <c r="A138" s="9" t="s">
        <v>61</v>
      </c>
      <c r="B138" s="9" t="str">
        <f>"221014021"</f>
        <v>221014021</v>
      </c>
      <c r="C138" s="9">
        <v>106</v>
      </c>
      <c r="D138" s="9">
        <v>116.5</v>
      </c>
      <c r="E138" s="15" t="s">
        <v>13</v>
      </c>
      <c r="F138" s="16">
        <v>44.5</v>
      </c>
      <c r="G138" s="12"/>
    </row>
    <row r="139" spans="1:7">
      <c r="A139" s="9" t="s">
        <v>62</v>
      </c>
      <c r="B139" s="9" t="str">
        <f>"221014122"</f>
        <v>221014122</v>
      </c>
      <c r="C139" s="9">
        <v>113</v>
      </c>
      <c r="D139" s="9">
        <v>116</v>
      </c>
      <c r="E139" s="20">
        <v>81.6</v>
      </c>
      <c r="F139" s="11">
        <v>78.44</v>
      </c>
      <c r="G139" s="12"/>
    </row>
    <row r="140" spans="1:7">
      <c r="A140" s="9" t="s">
        <v>62</v>
      </c>
      <c r="B140" s="9" t="str">
        <f>"221014129"</f>
        <v>221014129</v>
      </c>
      <c r="C140" s="9">
        <v>109.5</v>
      </c>
      <c r="D140" s="9">
        <v>118</v>
      </c>
      <c r="E140" s="20">
        <v>82.2</v>
      </c>
      <c r="F140" s="11">
        <v>78.38</v>
      </c>
      <c r="G140" s="12"/>
    </row>
    <row r="141" spans="1:7">
      <c r="A141" s="9" t="s">
        <v>62</v>
      </c>
      <c r="B141" s="9" t="str">
        <f>"221014121"</f>
        <v>221014121</v>
      </c>
      <c r="C141" s="9">
        <v>102</v>
      </c>
      <c r="D141" s="9">
        <v>116</v>
      </c>
      <c r="E141" s="10" t="s">
        <v>13</v>
      </c>
      <c r="F141" s="11">
        <v>43.6</v>
      </c>
      <c r="G141" s="12"/>
    </row>
    <row r="142" spans="1:7">
      <c r="A142" s="9" t="s">
        <v>63</v>
      </c>
      <c r="B142" s="9" t="str">
        <f>"221014714"</f>
        <v>221014714</v>
      </c>
      <c r="C142" s="9">
        <v>106.5</v>
      </c>
      <c r="D142" s="9">
        <v>114.5</v>
      </c>
      <c r="E142" s="19">
        <v>84.6</v>
      </c>
      <c r="F142" s="16">
        <v>78.04</v>
      </c>
      <c r="G142" s="12"/>
    </row>
    <row r="143" spans="1:7">
      <c r="A143" s="9" t="s">
        <v>63</v>
      </c>
      <c r="B143" s="9" t="str">
        <f>"221014720"</f>
        <v>221014720</v>
      </c>
      <c r="C143" s="9">
        <v>110.5</v>
      </c>
      <c r="D143" s="9">
        <v>117</v>
      </c>
      <c r="E143" s="19">
        <v>80.4</v>
      </c>
      <c r="F143" s="16">
        <v>77.66</v>
      </c>
      <c r="G143" s="12"/>
    </row>
    <row r="144" spans="1:7">
      <c r="A144" s="9" t="s">
        <v>63</v>
      </c>
      <c r="B144" s="9" t="str">
        <f>"221014713"</f>
        <v>221014713</v>
      </c>
      <c r="C144" s="9">
        <v>108.5</v>
      </c>
      <c r="D144" s="9">
        <v>110.5</v>
      </c>
      <c r="E144" s="19">
        <v>79.2</v>
      </c>
      <c r="F144" s="16">
        <v>75.48</v>
      </c>
      <c r="G144" s="12"/>
    </row>
    <row r="145" spans="1:7">
      <c r="A145" s="9" t="s">
        <v>63</v>
      </c>
      <c r="B145" s="9" t="str">
        <f>"221014722"</f>
        <v>221014722</v>
      </c>
      <c r="C145" s="9">
        <v>96.5</v>
      </c>
      <c r="D145" s="9">
        <v>114</v>
      </c>
      <c r="E145" s="19">
        <v>82.2</v>
      </c>
      <c r="F145" s="16">
        <v>74.98</v>
      </c>
      <c r="G145" s="12"/>
    </row>
    <row r="146" spans="1:7">
      <c r="A146" s="9" t="s">
        <v>63</v>
      </c>
      <c r="B146" s="9" t="str">
        <f>"221014716"</f>
        <v>221014716</v>
      </c>
      <c r="C146" s="9">
        <v>89</v>
      </c>
      <c r="D146" s="9">
        <v>114.5</v>
      </c>
      <c r="E146" s="15" t="s">
        <v>13</v>
      </c>
      <c r="F146" s="16">
        <v>40.7</v>
      </c>
      <c r="G146" s="12"/>
    </row>
    <row r="147" spans="1:7">
      <c r="A147" s="13" t="s">
        <v>63</v>
      </c>
      <c r="B147" s="13" t="s">
        <v>64</v>
      </c>
      <c r="C147" s="13">
        <v>84.5</v>
      </c>
      <c r="D147" s="13">
        <v>110</v>
      </c>
      <c r="E147" s="15" t="s">
        <v>13</v>
      </c>
      <c r="F147" s="16">
        <v>38.9</v>
      </c>
      <c r="G147" s="12"/>
    </row>
    <row r="148" spans="1:7">
      <c r="A148" s="21" t="s">
        <v>65</v>
      </c>
      <c r="B148" s="21" t="str">
        <f>"221014801"</f>
        <v>221014801</v>
      </c>
      <c r="C148" s="21">
        <v>104</v>
      </c>
      <c r="D148" s="21">
        <v>120</v>
      </c>
      <c r="E148" s="20">
        <v>84.8</v>
      </c>
      <c r="F148" s="11">
        <v>78.72</v>
      </c>
      <c r="G148" s="12"/>
    </row>
    <row r="149" spans="1:7">
      <c r="A149" s="21" t="s">
        <v>65</v>
      </c>
      <c r="B149" s="21" t="str">
        <f>"221014724"</f>
        <v>221014724</v>
      </c>
      <c r="C149" s="21">
        <v>106.5</v>
      </c>
      <c r="D149" s="21">
        <v>119</v>
      </c>
      <c r="E149" s="20">
        <v>81.6</v>
      </c>
      <c r="F149" s="11">
        <v>77.74</v>
      </c>
      <c r="G149" s="12"/>
    </row>
    <row r="150" spans="1:7">
      <c r="A150" s="21" t="s">
        <v>65</v>
      </c>
      <c r="B150" s="21" t="str">
        <f>"221014729"</f>
        <v>221014729</v>
      </c>
      <c r="C150" s="21">
        <v>113</v>
      </c>
      <c r="D150" s="21">
        <v>109.5</v>
      </c>
      <c r="E150" s="20">
        <v>79.2</v>
      </c>
      <c r="F150" s="11">
        <v>76.18</v>
      </c>
      <c r="G150" s="12"/>
    </row>
  </sheetData>
  <sortState ref="A149:G151">
    <sortCondition ref="F149:F151" descending="1"/>
  </sortState>
  <mergeCells count="1">
    <mergeCell ref="A1:G1"/>
  </mergeCells>
  <conditionalFormatting sqref="B5">
    <cfRule type="expression" dxfId="0" priority="14">
      <formula>AND(SUMPRODUCT(IFERROR(1*(($B$5&amp;"x")=(B5&amp;"x")),0))&gt;1,NOT(ISBLANK(B5)))</formula>
    </cfRule>
  </conditionalFormatting>
  <conditionalFormatting sqref="B10">
    <cfRule type="expression" dxfId="0" priority="13">
      <formula>AND(SUMPRODUCT(IFERROR(1*(($B$10&amp;"x")=(B10&amp;"x")),0))&gt;1,NOT(ISBLANK(B10)))</formula>
    </cfRule>
  </conditionalFormatting>
  <conditionalFormatting sqref="B25">
    <cfRule type="expression" dxfId="0" priority="12">
      <formula>AND(SUMPRODUCT(IFERROR(1*(($B$25&amp;"x")=(B25&amp;"x")),0))&gt;1,NOT(ISBLANK(B25)))</formula>
    </cfRule>
  </conditionalFormatting>
  <conditionalFormatting sqref="B47">
    <cfRule type="expression" dxfId="0" priority="11">
      <formula>AND(SUMPRODUCT(IFERROR(1*(($B$47&amp;"x")=(B47&amp;"x")),0))&gt;1,NOT(ISBLANK(B47)))</formula>
    </cfRule>
  </conditionalFormatting>
  <conditionalFormatting sqref="B51">
    <cfRule type="expression" dxfId="0" priority="10">
      <formula>AND(SUMPRODUCT(IFERROR(1*(($B$51&amp;"x")=(B51&amp;"x")),0))&gt;1,NOT(ISBLANK(B51)))</formula>
    </cfRule>
  </conditionalFormatting>
  <conditionalFormatting sqref="B72">
    <cfRule type="expression" dxfId="0" priority="8">
      <formula>AND(SUMPRODUCT(IFERROR(1*(($B$72&amp;"x")=(B72&amp;"x")),0))&gt;1,NOT(ISBLANK(B72)))</formula>
    </cfRule>
  </conditionalFormatting>
  <conditionalFormatting sqref="B75">
    <cfRule type="expression" dxfId="0" priority="7">
      <formula>AND(SUMPRODUCT(IFERROR(1*(($B$75&amp;"x")=(B75&amp;"x")),0))&gt;1,NOT(ISBLANK(B75)))</formula>
    </cfRule>
  </conditionalFormatting>
  <conditionalFormatting sqref="B89">
    <cfRule type="expression" dxfId="0" priority="6">
      <formula>AND(SUMPRODUCT(IFERROR(1*(($B$89&amp;"x")=(B89&amp;"x")),0))&gt;1,NOT(ISBLANK(B89)))</formula>
    </cfRule>
  </conditionalFormatting>
  <conditionalFormatting sqref="B95">
    <cfRule type="expression" dxfId="0" priority="5">
      <formula>AND(SUMPRODUCT(IFERROR(1*(($B$95&amp;"x")=(B95&amp;"x")),0))&gt;1,NOT(ISBLANK(B95)))</formula>
    </cfRule>
  </conditionalFormatting>
  <conditionalFormatting sqref="B127">
    <cfRule type="expression" dxfId="0" priority="3">
      <formula>AND(SUMPRODUCT(IFERROR(1*(($B$127&amp;"x")=(B127&amp;"x")),0))&gt;1,NOT(ISBLANK(B127)))</formula>
    </cfRule>
  </conditionalFormatting>
  <conditionalFormatting sqref="B147">
    <cfRule type="expression" dxfId="0" priority="1">
      <formula>AND(SUMPRODUCT(IFERROR(1*(($B$147&amp;"x")=(B147&amp;"x")),0))&gt;1,NOT(ISBLANK(B147)))</formula>
    </cfRule>
  </conditionalFormatting>
  <conditionalFormatting sqref="B57:B60">
    <cfRule type="expression" dxfId="0" priority="9">
      <formula>AND(SUMPRODUCT(IFERROR(1*(($B$57:$B$60&amp;"x")=(B57&amp;"x")),0))&gt;1,NOT(ISBLANK(B57)))</formula>
    </cfRule>
  </conditionalFormatting>
  <conditionalFormatting sqref="B114:B115">
    <cfRule type="expression" dxfId="0" priority="4">
      <formula>AND(SUMPRODUCT(IFERROR(1*(($B$114:$B$115&amp;"x")=(B114&amp;"x")),0))&gt;1,NOT(ISBLANK(B114)))</formula>
    </cfRule>
  </conditionalFormatting>
  <conditionalFormatting sqref="B2:B4 B6:B9 B11:B24 B26:B46 B48:B50 B52:B56 B61:B71 B73:B74 B76:B88 B90:B94 B96:B113 B116:B126 B128:B141">
    <cfRule type="expression" dxfId="0" priority="15">
      <formula>AND(COUNTIF($B$2:$B$3,B2)+COUNTIF($B$5:$B$8,B2)+COUNTIF($B$10:$B$23,B2)+COUNTIF($B$25:$B$45,B2)+COUNTIF($B$47:$B$49,B2)+COUNTIF($B$51:$B$55,B2)+COUNTIF($B$60:$B$70,B2)+COUNTIF($B$72:$B$73,B2)+COUNTIF($B$75:$B$87,B2)+COUNTIF($B$89:$B$93,B2)+COUNTIF($B$95:$B$112,B2)+COUNTIF($B$115:$B$125,B2)+COUNTIF($B$127:$B$167,B2)+COUNTIF($B$170:$B$174,B2)+COUNTIF($B$176:$B$196,B2)+COUNTIF($B$198:$B$211,B2)+COUNTIF($B$213:$B$231,B2)+COUNTIF($B$234:$B$250,B2)+COUNTIF($B$253:$B$266,B2)+COUNTIF($B$268:$B$272,B2)+COUNTIF($B$274:$B$278,B2)+COUNTIF($B$280:$B$286,B2)+COUNTIF($B$288:$B$289,B2)+COUNTIF($B$293:$B$65535,B2)&gt;1,NOT(ISBLANK(B2)))</formula>
    </cfRule>
  </conditionalFormatting>
  <conditionalFormatting sqref="B142:B146 B148:B150">
    <cfRule type="expression" dxfId="0" priority="2">
      <formula>AND(COUNTIF($B$2:$B$3,B142)+COUNTIF($B$5:$B$8,B142)+COUNTIF($B$10:$B$23,B142)+COUNTIF($B$25:$B$45,B142)+COUNTIF($B$47:$B$49,B142)+COUNTIF($B$51:$B$55,B142)+COUNTIF($B$60:$B$70,B142)+COUNTIF($B$72:$B$73,B142)+COUNTIF($B$75:$B$87,B142)+COUNTIF($B$89:$B$93,B142)+COUNTIF($B$95:$B$112,B142)+COUNTIF($B$115:$B$125,B142)+COUNTIF($B$127:$B$167,B142)+COUNTIF($B$170:$B$174,B142)+COUNTIF($B$176:$B$196,B142)+COUNTIF($B$198:$B$211,B142)+COUNTIF($B$213:$B$231,B142)+COUNTIF($B$234:$B$250,B142)+COUNTIF($B$253:$B$266,B142)+COUNTIF($B$268:$B$272,B142)+COUNTIF($B$274:$B$278,B142)+COUNTIF($B$280:$B$286,B142)+COUNTIF($B$288:$B$289,B142)+COUNTIF($B$293:$B$65535,B142)&gt;1,NOT(ISBLANK(B142)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2021-12-11T09:27:00Z</dcterms:created>
  <dcterms:modified xsi:type="dcterms:W3CDTF">2021-12-11T09:52:07Z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A37E7FA5013642CABE12E5B63D708C7D</vt:lpwstr>
  </property>
</Properties>
</file>