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<sst xmlns="http://schemas.openxmlformats.org/spreadsheetml/2006/main" count="225" uniqueCount="61">
  <si>
    <t>2021年度萧县事业单位公开招聘工作人员面试成绩及总成绩一览表（岗位代码为210140、210143—210178）</t>
  </si>
  <si>
    <t>职位代码</t>
  </si>
  <si>
    <t>准考证号</t>
  </si>
  <si>
    <t>科目1成绩</t>
  </si>
  <si>
    <t>科目2成绩</t>
  </si>
  <si>
    <t>面试成绩</t>
  </si>
  <si>
    <t>总成绩</t>
  </si>
  <si>
    <t>备注</t>
  </si>
  <si>
    <t>210140-工作人员</t>
  </si>
  <si>
    <t>221014223</t>
  </si>
  <si>
    <t>221014527</t>
  </si>
  <si>
    <t>缺考</t>
  </si>
  <si>
    <t>210143-工作人员</t>
  </si>
  <si>
    <t>210144-工作人员</t>
  </si>
  <si>
    <t>210145-工作人员</t>
  </si>
  <si>
    <t>210146-工作人员</t>
  </si>
  <si>
    <t>210147-工作人员</t>
  </si>
  <si>
    <t>221015109</t>
  </si>
  <si>
    <t>210148-工作人员</t>
  </si>
  <si>
    <t>210149-工作人员</t>
  </si>
  <si>
    <t>210150-工作人员</t>
  </si>
  <si>
    <t>210151-工作人员</t>
  </si>
  <si>
    <t>210152-工作人员</t>
  </si>
  <si>
    <t>221015311</t>
  </si>
  <si>
    <t>210153-工作人员</t>
  </si>
  <si>
    <t>210154-工作人员</t>
  </si>
  <si>
    <t>210155-工作人员</t>
  </si>
  <si>
    <t>210156-工作人员</t>
  </si>
  <si>
    <t>210157-工作人员</t>
  </si>
  <si>
    <t>221015826</t>
  </si>
  <si>
    <t>221015727</t>
  </si>
  <si>
    <t>210158-工作人员</t>
  </si>
  <si>
    <t>221016113</t>
  </si>
  <si>
    <t>221016102</t>
  </si>
  <si>
    <t>210159-工作人员</t>
  </si>
  <si>
    <t>210160-工作人员</t>
  </si>
  <si>
    <t>210161-工作人员</t>
  </si>
  <si>
    <t>221016315</t>
  </si>
  <si>
    <t>210162-工作人员</t>
  </si>
  <si>
    <t>221016405</t>
  </si>
  <si>
    <t>210163-工作人员</t>
  </si>
  <si>
    <t>221016412</t>
  </si>
  <si>
    <t>210164-工作人员</t>
  </si>
  <si>
    <t>210165-工作人员</t>
  </si>
  <si>
    <t>210166-工作人员</t>
  </si>
  <si>
    <t>221016509</t>
  </si>
  <si>
    <t>210167-工作人员</t>
  </si>
  <si>
    <t>221016627</t>
  </si>
  <si>
    <t>221016616</t>
  </si>
  <si>
    <t>221016604</t>
  </si>
  <si>
    <t>210168-工作人员</t>
  </si>
  <si>
    <t>210169-工作人员</t>
  </si>
  <si>
    <t>210170-工作人员</t>
  </si>
  <si>
    <t>210171-工作人员</t>
  </si>
  <si>
    <t>210172-工作人员</t>
  </si>
  <si>
    <t>210173-工作人员</t>
  </si>
  <si>
    <t>210174-工作人员</t>
  </si>
  <si>
    <t>210175-工作人员</t>
  </si>
  <si>
    <t>210176-工作人员</t>
  </si>
  <si>
    <t>210177-工作人员</t>
  </si>
  <si>
    <t>210178-工作人员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</si>
</sst>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1" fillId="20" borderId="4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0"/>
  <sheetViews>
    <sheetView tabSelected="1" workbookViewId="0">
      <selection activeCell="I1" sqref="I1"/>
    </sheetView>
  </sheetViews>
  <sheetFormatPr defaultColWidth="9" defaultRowHeight="13.5" outlineLevelCol="6"/>
  <cols>
    <col min="1" max="1" width="16.75" style="1" customWidth="1"/>
    <col min="2" max="2" width="12.75" style="1" customWidth="1"/>
    <col min="3" max="3" width="11.125" style="1" customWidth="1"/>
    <col min="4" max="4" width="11.625" style="1" customWidth="1"/>
    <col min="5" max="5" width="10.875" style="1" customWidth="1"/>
    <col min="6" max="6" width="11.625" style="2" customWidth="1"/>
    <col min="7" max="7" width="11" style="1" customWidth="1"/>
  </cols>
  <sheetData>
    <row r="1" ht="53" customHeight="1" spans="1:7">
      <c r="A1" s="3" t="s">
        <v>0</v>
      </c>
      <c r="B1" s="3"/>
      <c r="C1" s="3"/>
      <c r="D1" s="3"/>
      <c r="E1" s="3"/>
      <c r="F1" s="4"/>
      <c r="G1" s="3"/>
    </row>
    <row r="2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</row>
    <row r="3" spans="1:7">
      <c r="A3" s="7" t="s">
        <v>8</v>
      </c>
      <c r="B3" s="7" t="str">
        <f>"221014327"</f>
        <v>221014327</v>
      </c>
      <c r="C3" s="7">
        <v>116</v>
      </c>
      <c r="D3" s="7">
        <v>121.5</v>
      </c>
      <c r="E3" s="8">
        <v>84.6</v>
      </c>
      <c r="F3" s="9">
        <v>81.34</v>
      </c>
      <c r="G3" s="10"/>
    </row>
    <row r="4" spans="1:7">
      <c r="A4" s="7" t="s">
        <v>8</v>
      </c>
      <c r="B4" s="7" t="str">
        <f>"221014710"</f>
        <v>221014710</v>
      </c>
      <c r="C4" s="7">
        <v>113</v>
      </c>
      <c r="D4" s="7">
        <v>115</v>
      </c>
      <c r="E4" s="11">
        <v>82.8</v>
      </c>
      <c r="F4" s="9">
        <v>78.72</v>
      </c>
      <c r="G4" s="10"/>
    </row>
    <row r="5" spans="1:7">
      <c r="A5" s="7" t="s">
        <v>8</v>
      </c>
      <c r="B5" s="7" t="str">
        <f>"221014620"</f>
        <v>221014620</v>
      </c>
      <c r="C5" s="7">
        <v>116</v>
      </c>
      <c r="D5" s="7">
        <v>116</v>
      </c>
      <c r="E5" s="11">
        <v>80.6</v>
      </c>
      <c r="F5" s="9">
        <v>78.64</v>
      </c>
      <c r="G5" s="10"/>
    </row>
    <row r="6" spans="1:7">
      <c r="A6" s="7" t="s">
        <v>8</v>
      </c>
      <c r="B6" s="7" t="str">
        <f>"221014314"</f>
        <v>221014314</v>
      </c>
      <c r="C6" s="7">
        <v>112.5</v>
      </c>
      <c r="D6" s="7">
        <v>117.5</v>
      </c>
      <c r="E6" s="8">
        <v>80.2</v>
      </c>
      <c r="F6" s="9">
        <v>78.08</v>
      </c>
      <c r="G6" s="10"/>
    </row>
    <row r="7" spans="1:7">
      <c r="A7" s="7" t="s">
        <v>8</v>
      </c>
      <c r="B7" s="7" t="str">
        <f>"221014328"</f>
        <v>221014328</v>
      </c>
      <c r="C7" s="7">
        <v>106.5</v>
      </c>
      <c r="D7" s="7">
        <v>121.5</v>
      </c>
      <c r="E7" s="8">
        <v>81.2</v>
      </c>
      <c r="F7" s="9">
        <v>78.08</v>
      </c>
      <c r="G7" s="10"/>
    </row>
    <row r="8" spans="1:7">
      <c r="A8" s="7" t="s">
        <v>8</v>
      </c>
      <c r="B8" s="7" t="str">
        <f>"221014610"</f>
        <v>221014610</v>
      </c>
      <c r="C8" s="7">
        <v>108.5</v>
      </c>
      <c r="D8" s="7">
        <v>120</v>
      </c>
      <c r="E8" s="8">
        <v>80.6</v>
      </c>
      <c r="F8" s="9">
        <v>77.94</v>
      </c>
      <c r="G8" s="10"/>
    </row>
    <row r="9" spans="1:7">
      <c r="A9" s="7" t="s">
        <v>8</v>
      </c>
      <c r="B9" s="7" t="str">
        <f>"221014220"</f>
        <v>221014220</v>
      </c>
      <c r="C9" s="7">
        <v>118.5</v>
      </c>
      <c r="D9" s="7">
        <v>113.5</v>
      </c>
      <c r="E9" s="8">
        <v>78.8</v>
      </c>
      <c r="F9" s="9">
        <v>77.92</v>
      </c>
      <c r="G9" s="10"/>
    </row>
    <row r="10" spans="1:7">
      <c r="A10" s="7" t="s">
        <v>8</v>
      </c>
      <c r="B10" s="7" t="str">
        <f>"221014226"</f>
        <v>221014226</v>
      </c>
      <c r="C10" s="7">
        <v>110.5</v>
      </c>
      <c r="D10" s="7">
        <v>115</v>
      </c>
      <c r="E10" s="8">
        <v>81.2</v>
      </c>
      <c r="F10" s="9">
        <v>77.58</v>
      </c>
      <c r="G10" s="10"/>
    </row>
    <row r="11" spans="1:7">
      <c r="A11" s="7" t="s">
        <v>8</v>
      </c>
      <c r="B11" s="7" t="str">
        <f>"221014608"</f>
        <v>221014608</v>
      </c>
      <c r="C11" s="7">
        <v>113.5</v>
      </c>
      <c r="D11" s="7">
        <v>114</v>
      </c>
      <c r="E11" s="8">
        <v>80</v>
      </c>
      <c r="F11" s="9">
        <v>77.5</v>
      </c>
      <c r="G11" s="10"/>
    </row>
    <row r="12" spans="1:7">
      <c r="A12" s="7" t="s">
        <v>8</v>
      </c>
      <c r="B12" s="7" t="str">
        <f>"221014625"</f>
        <v>221014625</v>
      </c>
      <c r="C12" s="7">
        <v>105.5</v>
      </c>
      <c r="D12" s="7">
        <v>122</v>
      </c>
      <c r="E12" s="8">
        <v>80</v>
      </c>
      <c r="F12" s="9">
        <v>77.5</v>
      </c>
      <c r="G12" s="10"/>
    </row>
    <row r="13" spans="1:7">
      <c r="A13" s="7" t="s">
        <v>8</v>
      </c>
      <c r="B13" s="7" t="str">
        <f>"221014511"</f>
        <v>221014511</v>
      </c>
      <c r="C13" s="7">
        <v>105</v>
      </c>
      <c r="D13" s="7">
        <v>122.5</v>
      </c>
      <c r="E13" s="8">
        <v>79.8</v>
      </c>
      <c r="F13" s="9">
        <v>77.42</v>
      </c>
      <c r="G13" s="10"/>
    </row>
    <row r="14" spans="1:7">
      <c r="A14" s="7" t="s">
        <v>8</v>
      </c>
      <c r="B14" s="7" t="str">
        <f>"221014320"</f>
        <v>221014320</v>
      </c>
      <c r="C14" s="7">
        <v>105</v>
      </c>
      <c r="D14" s="7">
        <v>112.5</v>
      </c>
      <c r="E14" s="8">
        <v>84.6</v>
      </c>
      <c r="F14" s="9">
        <v>77.34</v>
      </c>
      <c r="G14" s="10"/>
    </row>
    <row r="15" spans="1:7">
      <c r="A15" s="7" t="s">
        <v>8</v>
      </c>
      <c r="B15" s="7" t="str">
        <f>"221014307"</f>
        <v>221014307</v>
      </c>
      <c r="C15" s="7">
        <v>112</v>
      </c>
      <c r="D15" s="7">
        <v>113.5</v>
      </c>
      <c r="E15" s="8">
        <v>80.2</v>
      </c>
      <c r="F15" s="9">
        <v>77.18</v>
      </c>
      <c r="G15" s="10"/>
    </row>
    <row r="16" spans="1:7">
      <c r="A16" s="7" t="s">
        <v>8</v>
      </c>
      <c r="B16" s="7" t="str">
        <f>"221014230"</f>
        <v>221014230</v>
      </c>
      <c r="C16" s="7">
        <v>112.5</v>
      </c>
      <c r="D16" s="7">
        <v>117.5</v>
      </c>
      <c r="E16" s="8">
        <v>77.8</v>
      </c>
      <c r="F16" s="9">
        <v>77.12</v>
      </c>
      <c r="G16" s="10"/>
    </row>
    <row r="17" spans="1:7">
      <c r="A17" s="7" t="s">
        <v>8</v>
      </c>
      <c r="B17" s="7" t="str">
        <f>"221014311"</f>
        <v>221014311</v>
      </c>
      <c r="C17" s="7">
        <v>105</v>
      </c>
      <c r="D17" s="7">
        <v>120.5</v>
      </c>
      <c r="E17" s="8">
        <v>79.2</v>
      </c>
      <c r="F17" s="9">
        <v>76.78</v>
      </c>
      <c r="G17" s="10"/>
    </row>
    <row r="18" spans="1:7">
      <c r="A18" s="7" t="s">
        <v>8</v>
      </c>
      <c r="B18" s="7" t="str">
        <f>"221014703"</f>
        <v>221014703</v>
      </c>
      <c r="C18" s="7">
        <v>106</v>
      </c>
      <c r="D18" s="7">
        <v>114</v>
      </c>
      <c r="E18" s="8">
        <v>80.4</v>
      </c>
      <c r="F18" s="9">
        <v>76.16</v>
      </c>
      <c r="G18" s="10"/>
    </row>
    <row r="19" spans="1:7">
      <c r="A19" s="7" t="s">
        <v>8</v>
      </c>
      <c r="B19" s="7" t="str">
        <f>"221014619"</f>
        <v>221014619</v>
      </c>
      <c r="C19" s="7">
        <v>109</v>
      </c>
      <c r="D19" s="7">
        <v>113</v>
      </c>
      <c r="E19" s="8">
        <v>78.4</v>
      </c>
      <c r="F19" s="9">
        <v>75.76</v>
      </c>
      <c r="G19" s="10"/>
    </row>
    <row r="20" spans="1:7">
      <c r="A20" s="12" t="s">
        <v>8</v>
      </c>
      <c r="B20" s="12" t="s">
        <v>9</v>
      </c>
      <c r="C20" s="12">
        <v>100</v>
      </c>
      <c r="D20" s="12">
        <v>116</v>
      </c>
      <c r="E20" s="8">
        <v>81.4</v>
      </c>
      <c r="F20" s="9">
        <v>75.76</v>
      </c>
      <c r="G20" s="10"/>
    </row>
    <row r="21" spans="1:7">
      <c r="A21" s="7" t="s">
        <v>8</v>
      </c>
      <c r="B21" s="7" t="str">
        <f>"221014427"</f>
        <v>221014427</v>
      </c>
      <c r="C21" s="7">
        <v>97.5</v>
      </c>
      <c r="D21" s="7">
        <v>121</v>
      </c>
      <c r="E21" s="8">
        <v>79.8</v>
      </c>
      <c r="F21" s="9">
        <v>75.62</v>
      </c>
      <c r="G21" s="10"/>
    </row>
    <row r="22" spans="1:7">
      <c r="A22" s="7" t="s">
        <v>8</v>
      </c>
      <c r="B22" s="7" t="str">
        <f>"221014405"</f>
        <v>221014405</v>
      </c>
      <c r="C22" s="7">
        <v>104</v>
      </c>
      <c r="D22" s="7">
        <v>117.5</v>
      </c>
      <c r="E22" s="8">
        <v>77.2</v>
      </c>
      <c r="F22" s="9">
        <v>75.18</v>
      </c>
      <c r="G22" s="10"/>
    </row>
    <row r="23" spans="1:7">
      <c r="A23" s="12" t="s">
        <v>8</v>
      </c>
      <c r="B23" s="12" t="s">
        <v>10</v>
      </c>
      <c r="C23" s="12">
        <v>101.5</v>
      </c>
      <c r="D23" s="12">
        <v>114</v>
      </c>
      <c r="E23" s="8">
        <v>78.6</v>
      </c>
      <c r="F23" s="9">
        <v>74.54</v>
      </c>
      <c r="G23" s="10"/>
    </row>
    <row r="24" spans="1:7">
      <c r="A24" s="7" t="s">
        <v>8</v>
      </c>
      <c r="B24" s="7" t="str">
        <f>"221014414"</f>
        <v>221014414</v>
      </c>
      <c r="C24" s="7">
        <v>105.5</v>
      </c>
      <c r="D24" s="7">
        <v>112</v>
      </c>
      <c r="E24" s="8">
        <v>76.8</v>
      </c>
      <c r="F24" s="9">
        <v>74.22</v>
      </c>
      <c r="G24" s="10"/>
    </row>
    <row r="25" spans="1:7">
      <c r="A25" s="7" t="s">
        <v>8</v>
      </c>
      <c r="B25" s="7" t="str">
        <f>"221014401"</f>
        <v>221014401</v>
      </c>
      <c r="C25" s="7">
        <v>109.5</v>
      </c>
      <c r="D25" s="7">
        <v>113.5</v>
      </c>
      <c r="E25" s="8" t="s">
        <v>11</v>
      </c>
      <c r="F25" s="9">
        <v>44.6</v>
      </c>
      <c r="G25" s="10"/>
    </row>
    <row r="26" spans="1:7">
      <c r="A26" s="7" t="s">
        <v>8</v>
      </c>
      <c r="B26" s="7" t="str">
        <f>"221014514"</f>
        <v>221014514</v>
      </c>
      <c r="C26" s="7">
        <v>105.5</v>
      </c>
      <c r="D26" s="7">
        <v>117.5</v>
      </c>
      <c r="E26" s="8" t="s">
        <v>11</v>
      </c>
      <c r="F26" s="9">
        <v>44.6</v>
      </c>
      <c r="G26" s="10"/>
    </row>
    <row r="27" spans="1:7">
      <c r="A27" s="7" t="s">
        <v>8</v>
      </c>
      <c r="B27" s="7" t="str">
        <f>"221014312"</f>
        <v>221014312</v>
      </c>
      <c r="C27" s="7">
        <v>108.5</v>
      </c>
      <c r="D27" s="7">
        <v>114</v>
      </c>
      <c r="E27" s="8" t="s">
        <v>11</v>
      </c>
      <c r="F27" s="9">
        <v>44.5</v>
      </c>
      <c r="G27" s="10"/>
    </row>
    <row r="28" spans="1:7">
      <c r="A28" s="7" t="s">
        <v>8</v>
      </c>
      <c r="B28" s="7" t="str">
        <f>"221014313"</f>
        <v>221014313</v>
      </c>
      <c r="C28" s="7">
        <v>100.5</v>
      </c>
      <c r="D28" s="7">
        <v>121.5</v>
      </c>
      <c r="E28" s="8" t="s">
        <v>11</v>
      </c>
      <c r="F28" s="9">
        <v>44.4</v>
      </c>
      <c r="G28" s="10"/>
    </row>
    <row r="29" spans="1:7">
      <c r="A29" s="7" t="s">
        <v>8</v>
      </c>
      <c r="B29" s="7" t="str">
        <f>"221014221"</f>
        <v>221014221</v>
      </c>
      <c r="C29" s="7">
        <v>103.5</v>
      </c>
      <c r="D29" s="7">
        <v>118</v>
      </c>
      <c r="E29" s="8" t="s">
        <v>11</v>
      </c>
      <c r="F29" s="9">
        <v>44.3</v>
      </c>
      <c r="G29" s="10"/>
    </row>
    <row r="30" spans="1:7">
      <c r="A30" s="7" t="s">
        <v>8</v>
      </c>
      <c r="B30" s="7" t="str">
        <f>"221014309"</f>
        <v>221014309</v>
      </c>
      <c r="C30" s="7">
        <v>99.5</v>
      </c>
      <c r="D30" s="7">
        <v>120</v>
      </c>
      <c r="E30" s="8" t="s">
        <v>11</v>
      </c>
      <c r="F30" s="9">
        <v>43.9</v>
      </c>
      <c r="G30" s="10"/>
    </row>
    <row r="31" spans="1:7">
      <c r="A31" s="7" t="s">
        <v>8</v>
      </c>
      <c r="B31" s="7" t="str">
        <f>"221014225"</f>
        <v>221014225</v>
      </c>
      <c r="C31" s="7">
        <v>100.5</v>
      </c>
      <c r="D31" s="7">
        <v>118</v>
      </c>
      <c r="E31" s="8" t="s">
        <v>11</v>
      </c>
      <c r="F31" s="9">
        <v>43.7</v>
      </c>
      <c r="G31" s="10"/>
    </row>
    <row r="32" spans="1:7">
      <c r="A32" s="7" t="s">
        <v>12</v>
      </c>
      <c r="B32" s="7" t="str">
        <f>"221014820"</f>
        <v>221014820</v>
      </c>
      <c r="C32" s="7">
        <v>115.5</v>
      </c>
      <c r="D32" s="7">
        <v>116.5</v>
      </c>
      <c r="E32" s="8">
        <v>75.04</v>
      </c>
      <c r="F32" s="9">
        <v>76.416</v>
      </c>
      <c r="G32" s="10"/>
    </row>
    <row r="33" spans="1:7">
      <c r="A33" s="7" t="s">
        <v>12</v>
      </c>
      <c r="B33" s="7" t="str">
        <f>"221014825"</f>
        <v>221014825</v>
      </c>
      <c r="C33" s="7">
        <v>103.5</v>
      </c>
      <c r="D33" s="7">
        <v>119.5</v>
      </c>
      <c r="E33" s="8">
        <v>75.82</v>
      </c>
      <c r="F33" s="9">
        <v>74.928</v>
      </c>
      <c r="G33" s="7"/>
    </row>
    <row r="34" spans="1:7">
      <c r="A34" s="7" t="s">
        <v>12</v>
      </c>
      <c r="B34" s="7" t="str">
        <f>"221014909"</f>
        <v>221014909</v>
      </c>
      <c r="C34" s="7">
        <v>101</v>
      </c>
      <c r="D34" s="7">
        <v>119.5</v>
      </c>
      <c r="E34" s="8" t="s">
        <v>11</v>
      </c>
      <c r="F34" s="9">
        <v>44.1</v>
      </c>
      <c r="G34" s="7"/>
    </row>
    <row r="35" spans="1:7">
      <c r="A35" s="7" t="s">
        <v>13</v>
      </c>
      <c r="B35" s="7" t="str">
        <f>"221014919"</f>
        <v>221014919</v>
      </c>
      <c r="C35" s="7">
        <v>123</v>
      </c>
      <c r="D35" s="7">
        <v>115.5</v>
      </c>
      <c r="E35" s="8">
        <v>80.48</v>
      </c>
      <c r="F35" s="9">
        <v>79.892</v>
      </c>
      <c r="G35" s="7"/>
    </row>
    <row r="36" spans="1:7">
      <c r="A36" s="7" t="s">
        <v>13</v>
      </c>
      <c r="B36" s="7" t="str">
        <f>"221014926"</f>
        <v>221014926</v>
      </c>
      <c r="C36" s="7">
        <v>102.5</v>
      </c>
      <c r="D36" s="7">
        <v>114.5</v>
      </c>
      <c r="E36" s="8">
        <v>75.74</v>
      </c>
      <c r="F36" s="9">
        <v>73.696</v>
      </c>
      <c r="G36" s="7"/>
    </row>
    <row r="37" spans="1:7">
      <c r="A37" s="7" t="s">
        <v>13</v>
      </c>
      <c r="B37" s="7" t="str">
        <f>"221015005"</f>
        <v>221015005</v>
      </c>
      <c r="C37" s="7">
        <v>97</v>
      </c>
      <c r="D37" s="7">
        <v>121.5</v>
      </c>
      <c r="E37" s="8" t="s">
        <v>11</v>
      </c>
      <c r="F37" s="9">
        <v>43.7</v>
      </c>
      <c r="G37" s="7"/>
    </row>
    <row r="38" spans="1:7">
      <c r="A38" s="7" t="s">
        <v>14</v>
      </c>
      <c r="B38" s="7" t="str">
        <f>"221015012"</f>
        <v>221015012</v>
      </c>
      <c r="C38" s="7">
        <v>102</v>
      </c>
      <c r="D38" s="7">
        <v>117.5</v>
      </c>
      <c r="E38" s="8">
        <v>78.5</v>
      </c>
      <c r="F38" s="9">
        <v>75.3</v>
      </c>
      <c r="G38" s="7"/>
    </row>
    <row r="39" spans="1:7">
      <c r="A39" s="7" t="s">
        <v>14</v>
      </c>
      <c r="B39" s="7" t="str">
        <f>"221015013"</f>
        <v>221015013</v>
      </c>
      <c r="C39" s="7">
        <v>98</v>
      </c>
      <c r="D39" s="7">
        <v>111.5</v>
      </c>
      <c r="E39" s="8">
        <v>78.22</v>
      </c>
      <c r="F39" s="9">
        <v>73.188</v>
      </c>
      <c r="G39" s="7"/>
    </row>
    <row r="40" spans="1:7">
      <c r="A40" s="7" t="s">
        <v>14</v>
      </c>
      <c r="B40" s="7" t="str">
        <f>"221015015"</f>
        <v>221015015</v>
      </c>
      <c r="C40" s="7">
        <v>91.5</v>
      </c>
      <c r="D40" s="7">
        <v>117</v>
      </c>
      <c r="E40" s="8">
        <v>76.44</v>
      </c>
      <c r="F40" s="9">
        <v>72.276</v>
      </c>
      <c r="G40" s="7"/>
    </row>
    <row r="41" spans="1:7">
      <c r="A41" s="7" t="s">
        <v>14</v>
      </c>
      <c r="B41" s="7" t="str">
        <f>"221015016"</f>
        <v>221015016</v>
      </c>
      <c r="C41" s="7">
        <v>97</v>
      </c>
      <c r="D41" s="7">
        <v>117.5</v>
      </c>
      <c r="E41" s="8">
        <v>72</v>
      </c>
      <c r="F41" s="9">
        <v>71.7</v>
      </c>
      <c r="G41" s="7"/>
    </row>
    <row r="42" spans="1:7">
      <c r="A42" s="7" t="s">
        <v>14</v>
      </c>
      <c r="B42" s="7" t="str">
        <f>"221015014"</f>
        <v>221015014</v>
      </c>
      <c r="C42" s="7">
        <v>94.5</v>
      </c>
      <c r="D42" s="7">
        <v>115</v>
      </c>
      <c r="E42" s="8">
        <v>70.74</v>
      </c>
      <c r="F42" s="9">
        <v>70.196</v>
      </c>
      <c r="G42" s="7"/>
    </row>
    <row r="43" spans="1:7">
      <c r="A43" s="7" t="s">
        <v>15</v>
      </c>
      <c r="B43" s="7" t="str">
        <f>"221015025"</f>
        <v>221015025</v>
      </c>
      <c r="C43" s="7">
        <v>119</v>
      </c>
      <c r="D43" s="7">
        <v>109</v>
      </c>
      <c r="E43" s="8">
        <v>75.22</v>
      </c>
      <c r="F43" s="9">
        <v>75.688</v>
      </c>
      <c r="G43" s="7"/>
    </row>
    <row r="44" spans="1:7">
      <c r="A44" s="7" t="s">
        <v>15</v>
      </c>
      <c r="B44" s="7" t="str">
        <f>"221015018"</f>
        <v>221015018</v>
      </c>
      <c r="C44" s="7">
        <v>105.5</v>
      </c>
      <c r="D44" s="7">
        <v>118.5</v>
      </c>
      <c r="E44" s="8">
        <v>74.82</v>
      </c>
      <c r="F44" s="9">
        <v>74.728</v>
      </c>
      <c r="G44" s="7"/>
    </row>
    <row r="45" spans="1:7">
      <c r="A45" s="7" t="s">
        <v>15</v>
      </c>
      <c r="B45" s="7" t="str">
        <f>"221015029"</f>
        <v>221015029</v>
      </c>
      <c r="C45" s="7">
        <v>114.5</v>
      </c>
      <c r="D45" s="7">
        <v>109</v>
      </c>
      <c r="E45" s="8">
        <v>75.04</v>
      </c>
      <c r="F45" s="9">
        <v>74.716</v>
      </c>
      <c r="G45" s="7"/>
    </row>
    <row r="46" spans="1:7">
      <c r="A46" s="7" t="s">
        <v>15</v>
      </c>
      <c r="B46" s="7" t="str">
        <f>"221015026"</f>
        <v>221015026</v>
      </c>
      <c r="C46" s="7">
        <v>105.5</v>
      </c>
      <c r="D46" s="7">
        <v>111.5</v>
      </c>
      <c r="E46" s="8">
        <v>76.34</v>
      </c>
      <c r="F46" s="9">
        <v>73.936</v>
      </c>
      <c r="G46" s="7"/>
    </row>
    <row r="47" spans="1:7">
      <c r="A47" s="7" t="s">
        <v>15</v>
      </c>
      <c r="B47" s="7" t="str">
        <f>"221015027"</f>
        <v>221015027</v>
      </c>
      <c r="C47" s="7">
        <v>106.5</v>
      </c>
      <c r="D47" s="7">
        <v>114</v>
      </c>
      <c r="E47" s="8">
        <v>74.24</v>
      </c>
      <c r="F47" s="9">
        <v>73.796</v>
      </c>
      <c r="G47" s="7"/>
    </row>
    <row r="48" spans="1:7">
      <c r="A48" s="7" t="s">
        <v>16</v>
      </c>
      <c r="B48" s="7" t="str">
        <f>"221015108"</f>
        <v>221015108</v>
      </c>
      <c r="C48" s="7">
        <v>89</v>
      </c>
      <c r="D48" s="7">
        <v>117.5</v>
      </c>
      <c r="E48" s="8">
        <v>73.36</v>
      </c>
      <c r="F48" s="9">
        <v>70.644</v>
      </c>
      <c r="G48" s="7"/>
    </row>
    <row r="49" spans="1:7">
      <c r="A49" s="12" t="s">
        <v>16</v>
      </c>
      <c r="B49" s="12" t="s">
        <v>17</v>
      </c>
      <c r="C49" s="12">
        <v>89</v>
      </c>
      <c r="D49" s="12">
        <v>109</v>
      </c>
      <c r="E49" s="8">
        <v>71.84</v>
      </c>
      <c r="F49" s="9">
        <v>68.336</v>
      </c>
      <c r="G49" s="7"/>
    </row>
    <row r="50" spans="1:7">
      <c r="A50" s="7" t="s">
        <v>16</v>
      </c>
      <c r="B50" s="7" t="str">
        <f>"221015111"</f>
        <v>221015111</v>
      </c>
      <c r="C50" s="7">
        <v>98</v>
      </c>
      <c r="D50" s="7">
        <v>114</v>
      </c>
      <c r="E50" s="8" t="s">
        <v>11</v>
      </c>
      <c r="F50" s="9">
        <v>42.4</v>
      </c>
      <c r="G50" s="7"/>
    </row>
    <row r="51" spans="1:7">
      <c r="A51" s="7" t="s">
        <v>18</v>
      </c>
      <c r="B51" s="7" t="str">
        <f>"221015121"</f>
        <v>221015121</v>
      </c>
      <c r="C51" s="7">
        <v>106.5</v>
      </c>
      <c r="D51" s="7">
        <v>113.5</v>
      </c>
      <c r="E51" s="11">
        <v>78.3</v>
      </c>
      <c r="F51" s="9">
        <v>75.32</v>
      </c>
      <c r="G51" s="7"/>
    </row>
    <row r="52" spans="1:7">
      <c r="A52" s="7" t="s">
        <v>18</v>
      </c>
      <c r="B52" s="7" t="str">
        <f>"221015122"</f>
        <v>221015122</v>
      </c>
      <c r="C52" s="7">
        <v>90.5</v>
      </c>
      <c r="D52" s="7">
        <v>122</v>
      </c>
      <c r="E52" s="8">
        <v>76.14</v>
      </c>
      <c r="F52" s="9">
        <v>72.956</v>
      </c>
      <c r="G52" s="7"/>
    </row>
    <row r="53" spans="1:7">
      <c r="A53" s="7" t="s">
        <v>18</v>
      </c>
      <c r="B53" s="7" t="str">
        <f>"221015117"</f>
        <v>221015117</v>
      </c>
      <c r="C53" s="7">
        <v>94</v>
      </c>
      <c r="D53" s="7">
        <v>117.5</v>
      </c>
      <c r="E53" s="8">
        <v>75.76</v>
      </c>
      <c r="F53" s="9">
        <v>72.604</v>
      </c>
      <c r="G53" s="7"/>
    </row>
    <row r="54" spans="1:7">
      <c r="A54" s="7" t="s">
        <v>19</v>
      </c>
      <c r="B54" s="7" t="str">
        <f>"221015129"</f>
        <v>221015129</v>
      </c>
      <c r="C54" s="7">
        <v>113.5</v>
      </c>
      <c r="D54" s="7">
        <v>118</v>
      </c>
      <c r="E54" s="8">
        <v>76.56</v>
      </c>
      <c r="F54" s="9">
        <v>76.924</v>
      </c>
      <c r="G54" s="7"/>
    </row>
    <row r="55" spans="1:7">
      <c r="A55" s="7" t="s">
        <v>19</v>
      </c>
      <c r="B55" s="7" t="str">
        <f>"221015128"</f>
        <v>221015128</v>
      </c>
      <c r="C55" s="7">
        <v>111</v>
      </c>
      <c r="D55" s="7">
        <v>122.5</v>
      </c>
      <c r="E55" s="8">
        <v>72.72</v>
      </c>
      <c r="F55" s="9">
        <v>75.788</v>
      </c>
      <c r="G55" s="7"/>
    </row>
    <row r="56" spans="1:7">
      <c r="A56" s="7" t="s">
        <v>19</v>
      </c>
      <c r="B56" s="7" t="str">
        <f>"221015205"</f>
        <v>221015205</v>
      </c>
      <c r="C56" s="7">
        <v>110</v>
      </c>
      <c r="D56" s="7">
        <v>113.5</v>
      </c>
      <c r="E56" s="8" t="s">
        <v>11</v>
      </c>
      <c r="F56" s="9">
        <v>44.7</v>
      </c>
      <c r="G56" s="7"/>
    </row>
    <row r="57" spans="1:7">
      <c r="A57" s="7" t="s">
        <v>20</v>
      </c>
      <c r="B57" s="7" t="str">
        <f>"221015218"</f>
        <v>221015218</v>
      </c>
      <c r="C57" s="7">
        <v>102.5</v>
      </c>
      <c r="D57" s="7">
        <v>119</v>
      </c>
      <c r="E57" s="11">
        <v>81.06</v>
      </c>
      <c r="F57" s="9">
        <v>76.724</v>
      </c>
      <c r="G57" s="7"/>
    </row>
    <row r="58" spans="1:7">
      <c r="A58" s="7" t="s">
        <v>20</v>
      </c>
      <c r="B58" s="7" t="str">
        <f>"221015212"</f>
        <v>221015212</v>
      </c>
      <c r="C58" s="7">
        <v>102.5</v>
      </c>
      <c r="D58" s="7">
        <v>114</v>
      </c>
      <c r="E58" s="11">
        <v>77.06</v>
      </c>
      <c r="F58" s="9">
        <v>74.124</v>
      </c>
      <c r="G58" s="7"/>
    </row>
    <row r="59" spans="1:7">
      <c r="A59" s="7" t="s">
        <v>20</v>
      </c>
      <c r="B59" s="7" t="str">
        <f>"221015210"</f>
        <v>221015210</v>
      </c>
      <c r="C59" s="7">
        <v>102</v>
      </c>
      <c r="D59" s="7">
        <v>108.5</v>
      </c>
      <c r="E59" s="11">
        <v>73.2</v>
      </c>
      <c r="F59" s="9">
        <v>71.38</v>
      </c>
      <c r="G59" s="7"/>
    </row>
    <row r="60" spans="1:7">
      <c r="A60" s="7" t="s">
        <v>21</v>
      </c>
      <c r="B60" s="7" t="str">
        <f>"221015225"</f>
        <v>221015225</v>
      </c>
      <c r="C60" s="7">
        <v>103.5</v>
      </c>
      <c r="D60" s="7">
        <v>111</v>
      </c>
      <c r="E60" s="11">
        <v>74</v>
      </c>
      <c r="F60" s="9">
        <v>72.5</v>
      </c>
      <c r="G60" s="7"/>
    </row>
    <row r="61" spans="1:7">
      <c r="A61" s="7" t="s">
        <v>22</v>
      </c>
      <c r="B61" s="7" t="str">
        <f>"221015307"</f>
        <v>221015307</v>
      </c>
      <c r="C61" s="7">
        <v>106.5</v>
      </c>
      <c r="D61" s="7">
        <v>118.5</v>
      </c>
      <c r="E61" s="8">
        <v>87</v>
      </c>
      <c r="F61" s="9">
        <v>79.8</v>
      </c>
      <c r="G61" s="7"/>
    </row>
    <row r="62" spans="1:7">
      <c r="A62" s="7" t="s">
        <v>22</v>
      </c>
      <c r="B62" s="7" t="str">
        <f>"221015303"</f>
        <v>221015303</v>
      </c>
      <c r="C62" s="7">
        <v>111.5</v>
      </c>
      <c r="D62" s="7">
        <v>112</v>
      </c>
      <c r="E62" s="8">
        <v>83</v>
      </c>
      <c r="F62" s="9">
        <v>77.9</v>
      </c>
      <c r="G62" s="7"/>
    </row>
    <row r="63" spans="1:7">
      <c r="A63" s="7" t="s">
        <v>22</v>
      </c>
      <c r="B63" s="7" t="str">
        <f>"221015304"</f>
        <v>221015304</v>
      </c>
      <c r="C63" s="7">
        <v>100.5</v>
      </c>
      <c r="D63" s="7">
        <v>122</v>
      </c>
      <c r="E63" s="8">
        <v>81.4</v>
      </c>
      <c r="F63" s="9">
        <v>77.06</v>
      </c>
      <c r="G63" s="7"/>
    </row>
    <row r="64" spans="1:7">
      <c r="A64" s="7" t="s">
        <v>22</v>
      </c>
      <c r="B64" s="7" t="str">
        <f>"221015309"</f>
        <v>221015309</v>
      </c>
      <c r="C64" s="7">
        <v>105.5</v>
      </c>
      <c r="D64" s="7">
        <v>111</v>
      </c>
      <c r="E64" s="8">
        <v>80.2</v>
      </c>
      <c r="F64" s="9">
        <v>75.38</v>
      </c>
      <c r="G64" s="7"/>
    </row>
    <row r="65" spans="1:7">
      <c r="A65" s="12" t="s">
        <v>22</v>
      </c>
      <c r="B65" s="12" t="s">
        <v>23</v>
      </c>
      <c r="C65" s="12">
        <v>96.5</v>
      </c>
      <c r="D65" s="12">
        <v>109</v>
      </c>
      <c r="E65" s="8" t="s">
        <v>11</v>
      </c>
      <c r="F65" s="9">
        <v>41.1</v>
      </c>
      <c r="G65" s="7"/>
    </row>
    <row r="66" spans="1:7">
      <c r="A66" s="7" t="s">
        <v>24</v>
      </c>
      <c r="B66" s="7" t="str">
        <f>"221015401"</f>
        <v>221015401</v>
      </c>
      <c r="C66" s="7">
        <v>116</v>
      </c>
      <c r="D66" s="7">
        <v>116.5</v>
      </c>
      <c r="E66" s="8">
        <v>83.8</v>
      </c>
      <c r="F66" s="9">
        <v>80.02</v>
      </c>
      <c r="G66" s="7"/>
    </row>
    <row r="67" spans="1:7">
      <c r="A67" s="7" t="s">
        <v>24</v>
      </c>
      <c r="B67" s="7" t="str">
        <f>"221015405"</f>
        <v>221015405</v>
      </c>
      <c r="C67" s="7">
        <v>114</v>
      </c>
      <c r="D67" s="7">
        <v>110</v>
      </c>
      <c r="E67" s="8">
        <v>80.2</v>
      </c>
      <c r="F67" s="9">
        <v>76.88</v>
      </c>
      <c r="G67" s="7"/>
    </row>
    <row r="68" spans="1:7">
      <c r="A68" s="7" t="s">
        <v>24</v>
      </c>
      <c r="B68" s="7" t="str">
        <f>"221015312"</f>
        <v>221015312</v>
      </c>
      <c r="C68" s="7">
        <v>112.5</v>
      </c>
      <c r="D68" s="7">
        <v>111</v>
      </c>
      <c r="E68" s="8" t="s">
        <v>11</v>
      </c>
      <c r="F68" s="9">
        <v>44.7</v>
      </c>
      <c r="G68" s="7"/>
    </row>
    <row r="69" spans="1:7">
      <c r="A69" s="7" t="s">
        <v>25</v>
      </c>
      <c r="B69" s="7" t="str">
        <f>"221015528"</f>
        <v>221015528</v>
      </c>
      <c r="C69" s="7">
        <v>110.5</v>
      </c>
      <c r="D69" s="7">
        <v>121.5</v>
      </c>
      <c r="E69" s="8">
        <v>81.8</v>
      </c>
      <c r="F69" s="9">
        <v>79.12</v>
      </c>
      <c r="G69" s="7"/>
    </row>
    <row r="70" spans="1:7">
      <c r="A70" s="7" t="s">
        <v>25</v>
      </c>
      <c r="B70" s="7" t="str">
        <f>"221015601"</f>
        <v>221015601</v>
      </c>
      <c r="C70" s="7">
        <v>107</v>
      </c>
      <c r="D70" s="7">
        <v>120.5</v>
      </c>
      <c r="E70" s="8" t="s">
        <v>11</v>
      </c>
      <c r="F70" s="9">
        <v>45.5</v>
      </c>
      <c r="G70" s="7"/>
    </row>
    <row r="71" spans="1:7">
      <c r="A71" s="7" t="s">
        <v>25</v>
      </c>
      <c r="B71" s="7" t="str">
        <f>"221015611"</f>
        <v>221015611</v>
      </c>
      <c r="C71" s="7">
        <v>112.5</v>
      </c>
      <c r="D71" s="7">
        <v>110.5</v>
      </c>
      <c r="E71" s="8" t="s">
        <v>11</v>
      </c>
      <c r="F71" s="9">
        <v>44.6</v>
      </c>
      <c r="G71" s="7"/>
    </row>
    <row r="72" spans="1:7">
      <c r="A72" s="7" t="s">
        <v>26</v>
      </c>
      <c r="B72" s="7" t="str">
        <f>"221015630"</f>
        <v>221015630</v>
      </c>
      <c r="C72" s="7">
        <v>105</v>
      </c>
      <c r="D72" s="7">
        <v>113.5</v>
      </c>
      <c r="E72" s="8">
        <v>85.2</v>
      </c>
      <c r="F72" s="9">
        <v>77.78</v>
      </c>
      <c r="G72" s="7"/>
    </row>
    <row r="73" spans="1:7">
      <c r="A73" s="7" t="s">
        <v>26</v>
      </c>
      <c r="B73" s="7" t="str">
        <f>"221015629"</f>
        <v>221015629</v>
      </c>
      <c r="C73" s="7">
        <v>114</v>
      </c>
      <c r="D73" s="7">
        <v>104.5</v>
      </c>
      <c r="E73" s="8">
        <v>77.4</v>
      </c>
      <c r="F73" s="9">
        <v>74.66</v>
      </c>
      <c r="G73" s="7"/>
    </row>
    <row r="74" spans="1:7">
      <c r="A74" s="7" t="s">
        <v>26</v>
      </c>
      <c r="B74" s="7" t="str">
        <f>"221015628"</f>
        <v>221015628</v>
      </c>
      <c r="C74" s="7">
        <v>109.5</v>
      </c>
      <c r="D74" s="7">
        <v>119</v>
      </c>
      <c r="E74" s="8" t="s">
        <v>11</v>
      </c>
      <c r="F74" s="9">
        <v>45.7</v>
      </c>
      <c r="G74" s="7"/>
    </row>
    <row r="75" spans="1:7">
      <c r="A75" s="7" t="s">
        <v>27</v>
      </c>
      <c r="B75" s="7" t="str">
        <f>"221015719"</f>
        <v>221015719</v>
      </c>
      <c r="C75" s="7">
        <v>117</v>
      </c>
      <c r="D75" s="7">
        <v>113.5</v>
      </c>
      <c r="E75" s="11">
        <v>82.4</v>
      </c>
      <c r="F75" s="9">
        <v>79.06</v>
      </c>
      <c r="G75" s="7"/>
    </row>
    <row r="76" spans="1:7">
      <c r="A76" s="7" t="s">
        <v>27</v>
      </c>
      <c r="B76" s="7" t="str">
        <f>"221015722"</f>
        <v>221015722</v>
      </c>
      <c r="C76" s="7">
        <v>100</v>
      </c>
      <c r="D76" s="7">
        <v>118.5</v>
      </c>
      <c r="E76" s="8">
        <v>82.4</v>
      </c>
      <c r="F76" s="9">
        <v>76.66</v>
      </c>
      <c r="G76" s="7"/>
    </row>
    <row r="77" spans="1:7">
      <c r="A77" s="7" t="s">
        <v>27</v>
      </c>
      <c r="B77" s="7" t="str">
        <f>"221015723"</f>
        <v>221015723</v>
      </c>
      <c r="C77" s="7">
        <v>101.5</v>
      </c>
      <c r="D77" s="7">
        <v>116.5</v>
      </c>
      <c r="E77" s="8">
        <v>82</v>
      </c>
      <c r="F77" s="9">
        <v>76.4</v>
      </c>
      <c r="G77" s="7"/>
    </row>
    <row r="78" spans="1:7">
      <c r="A78" s="7" t="s">
        <v>27</v>
      </c>
      <c r="B78" s="7" t="str">
        <f>"221015725"</f>
        <v>221015725</v>
      </c>
      <c r="C78" s="7">
        <v>103.5</v>
      </c>
      <c r="D78" s="7">
        <v>114.5</v>
      </c>
      <c r="E78" s="8">
        <v>80.8</v>
      </c>
      <c r="F78" s="9">
        <v>75.92</v>
      </c>
      <c r="G78" s="7"/>
    </row>
    <row r="79" spans="1:7">
      <c r="A79" s="7" t="s">
        <v>28</v>
      </c>
      <c r="B79" s="7" t="str">
        <f>"221015902"</f>
        <v>221015902</v>
      </c>
      <c r="C79" s="7">
        <v>109.5</v>
      </c>
      <c r="D79" s="7">
        <v>116</v>
      </c>
      <c r="E79" s="8">
        <v>83.2</v>
      </c>
      <c r="F79" s="9">
        <v>78.38</v>
      </c>
      <c r="G79" s="7"/>
    </row>
    <row r="80" spans="1:7">
      <c r="A80" s="7" t="s">
        <v>28</v>
      </c>
      <c r="B80" s="7" t="str">
        <f>"221015825"</f>
        <v>221015825</v>
      </c>
      <c r="C80" s="7">
        <v>109.5</v>
      </c>
      <c r="D80" s="7">
        <v>114</v>
      </c>
      <c r="E80" s="8">
        <v>83.4</v>
      </c>
      <c r="F80" s="9">
        <v>78.06</v>
      </c>
      <c r="G80" s="7"/>
    </row>
    <row r="81" spans="1:7">
      <c r="A81" s="7" t="s">
        <v>28</v>
      </c>
      <c r="B81" s="7" t="str">
        <f>"221016005"</f>
        <v>221016005</v>
      </c>
      <c r="C81" s="7">
        <v>105</v>
      </c>
      <c r="D81" s="7">
        <v>120</v>
      </c>
      <c r="E81" s="8">
        <v>80.8</v>
      </c>
      <c r="F81" s="9">
        <v>77.32</v>
      </c>
      <c r="G81" s="7"/>
    </row>
    <row r="82" spans="1:7">
      <c r="A82" s="7" t="s">
        <v>28</v>
      </c>
      <c r="B82" s="7" t="str">
        <f>"221015911"</f>
        <v>221015911</v>
      </c>
      <c r="C82" s="7">
        <v>104.5</v>
      </c>
      <c r="D82" s="7">
        <v>114</v>
      </c>
      <c r="E82" s="8">
        <v>82.4</v>
      </c>
      <c r="F82" s="9">
        <v>76.66</v>
      </c>
      <c r="G82" s="7"/>
    </row>
    <row r="83" spans="1:7">
      <c r="A83" s="7" t="s">
        <v>28</v>
      </c>
      <c r="B83" s="7" t="str">
        <f>"221015823"</f>
        <v>221015823</v>
      </c>
      <c r="C83" s="7">
        <v>110.5</v>
      </c>
      <c r="D83" s="7">
        <v>111.5</v>
      </c>
      <c r="E83" s="8">
        <v>79.4</v>
      </c>
      <c r="F83" s="9">
        <v>76.16</v>
      </c>
      <c r="G83" s="7"/>
    </row>
    <row r="84" spans="1:7">
      <c r="A84" s="7" t="s">
        <v>28</v>
      </c>
      <c r="B84" s="7" t="str">
        <f>"221016012"</f>
        <v>221016012</v>
      </c>
      <c r="C84" s="7">
        <v>106.5</v>
      </c>
      <c r="D84" s="7">
        <v>110</v>
      </c>
      <c r="E84" s="8">
        <v>81.8</v>
      </c>
      <c r="F84" s="9">
        <v>76.02</v>
      </c>
      <c r="G84" s="7"/>
    </row>
    <row r="85" spans="1:7">
      <c r="A85" s="12" t="s">
        <v>28</v>
      </c>
      <c r="B85" s="12" t="s">
        <v>29</v>
      </c>
      <c r="C85" s="12">
        <v>99</v>
      </c>
      <c r="D85" s="12">
        <v>114.5</v>
      </c>
      <c r="E85" s="8">
        <v>82.4</v>
      </c>
      <c r="F85" s="9">
        <v>75.66</v>
      </c>
      <c r="G85" s="7"/>
    </row>
    <row r="86" spans="1:7">
      <c r="A86" s="12" t="s">
        <v>28</v>
      </c>
      <c r="B86" s="12" t="s">
        <v>30</v>
      </c>
      <c r="C86" s="12">
        <v>99.5</v>
      </c>
      <c r="D86" s="12">
        <v>115</v>
      </c>
      <c r="E86" s="8">
        <v>81.4</v>
      </c>
      <c r="F86" s="9">
        <v>75.46</v>
      </c>
      <c r="G86" s="7"/>
    </row>
    <row r="87" spans="1:7">
      <c r="A87" s="7" t="s">
        <v>31</v>
      </c>
      <c r="B87" s="7" t="str">
        <f>"221016118"</f>
        <v>221016118</v>
      </c>
      <c r="C87" s="7">
        <v>109.5</v>
      </c>
      <c r="D87" s="7">
        <v>115.5</v>
      </c>
      <c r="E87" s="8">
        <v>82.4</v>
      </c>
      <c r="F87" s="9">
        <v>77.96</v>
      </c>
      <c r="G87" s="7"/>
    </row>
    <row r="88" spans="1:7">
      <c r="A88" s="7" t="s">
        <v>31</v>
      </c>
      <c r="B88" s="7" t="str">
        <f>"221016015"</f>
        <v>221016015</v>
      </c>
      <c r="C88" s="7">
        <v>108.5</v>
      </c>
      <c r="D88" s="7">
        <v>116.5</v>
      </c>
      <c r="E88" s="8">
        <v>80.6</v>
      </c>
      <c r="F88" s="9">
        <v>77.24</v>
      </c>
      <c r="G88" s="7"/>
    </row>
    <row r="89" spans="1:7">
      <c r="A89" s="7" t="s">
        <v>31</v>
      </c>
      <c r="B89" s="7" t="str">
        <f>"221016014"</f>
        <v>221016014</v>
      </c>
      <c r="C89" s="7">
        <v>112</v>
      </c>
      <c r="D89" s="7">
        <v>110</v>
      </c>
      <c r="E89" s="8">
        <v>81</v>
      </c>
      <c r="F89" s="9">
        <v>76.8</v>
      </c>
      <c r="G89" s="7"/>
    </row>
    <row r="90" spans="1:7">
      <c r="A90" s="7" t="s">
        <v>31</v>
      </c>
      <c r="B90" s="7" t="str">
        <f>"221016119"</f>
        <v>221016119</v>
      </c>
      <c r="C90" s="7">
        <v>111.5</v>
      </c>
      <c r="D90" s="7">
        <v>111</v>
      </c>
      <c r="E90" s="8">
        <v>79</v>
      </c>
      <c r="F90" s="9">
        <v>76.1</v>
      </c>
      <c r="G90" s="7"/>
    </row>
    <row r="91" spans="1:7">
      <c r="A91" s="7" t="s">
        <v>31</v>
      </c>
      <c r="B91" s="7" t="str">
        <f>"221016013"</f>
        <v>221016013</v>
      </c>
      <c r="C91" s="7">
        <v>109.5</v>
      </c>
      <c r="D91" s="7">
        <v>114</v>
      </c>
      <c r="E91" s="11">
        <v>78</v>
      </c>
      <c r="F91" s="9">
        <v>75.9</v>
      </c>
      <c r="G91" s="7"/>
    </row>
    <row r="92" spans="1:7">
      <c r="A92" s="7" t="s">
        <v>31</v>
      </c>
      <c r="B92" s="7" t="str">
        <f>"221016017"</f>
        <v>221016017</v>
      </c>
      <c r="C92" s="7">
        <v>106.5</v>
      </c>
      <c r="D92" s="7">
        <v>111</v>
      </c>
      <c r="E92" s="8">
        <v>78.4</v>
      </c>
      <c r="F92" s="9">
        <v>74.86</v>
      </c>
      <c r="G92" s="7"/>
    </row>
    <row r="93" spans="1:7">
      <c r="A93" s="7" t="s">
        <v>31</v>
      </c>
      <c r="B93" s="7" t="str">
        <f>"221016028"</f>
        <v>221016028</v>
      </c>
      <c r="C93" s="7">
        <v>114</v>
      </c>
      <c r="D93" s="7">
        <v>109.5</v>
      </c>
      <c r="E93" s="8">
        <v>73.4</v>
      </c>
      <c r="F93" s="9">
        <v>74.06</v>
      </c>
      <c r="G93" s="7"/>
    </row>
    <row r="94" spans="1:7">
      <c r="A94" s="7" t="s">
        <v>31</v>
      </c>
      <c r="B94" s="7" t="str">
        <f>"221016023"</f>
        <v>221016023</v>
      </c>
      <c r="C94" s="7">
        <v>109.5</v>
      </c>
      <c r="D94" s="7">
        <v>107.5</v>
      </c>
      <c r="E94" s="8">
        <v>76.6</v>
      </c>
      <c r="F94" s="9">
        <v>74.04</v>
      </c>
      <c r="G94" s="7"/>
    </row>
    <row r="95" spans="1:7">
      <c r="A95" s="7" t="s">
        <v>31</v>
      </c>
      <c r="B95" s="7" t="str">
        <f>"221016026"</f>
        <v>221016026</v>
      </c>
      <c r="C95" s="7">
        <v>104.5</v>
      </c>
      <c r="D95" s="7">
        <v>112</v>
      </c>
      <c r="E95" s="8">
        <v>76.8</v>
      </c>
      <c r="F95" s="9">
        <v>74.02</v>
      </c>
      <c r="G95" s="7"/>
    </row>
    <row r="96" spans="1:7">
      <c r="A96" s="7" t="s">
        <v>31</v>
      </c>
      <c r="B96" s="7" t="str">
        <f>"221016112"</f>
        <v>221016112</v>
      </c>
      <c r="C96" s="7">
        <v>105.5</v>
      </c>
      <c r="D96" s="7">
        <v>112</v>
      </c>
      <c r="E96" s="8">
        <v>75</v>
      </c>
      <c r="F96" s="9">
        <v>73.5</v>
      </c>
      <c r="G96" s="7"/>
    </row>
    <row r="97" spans="1:7">
      <c r="A97" s="7" t="s">
        <v>31</v>
      </c>
      <c r="B97" s="7" t="str">
        <f>"221016108"</f>
        <v>221016108</v>
      </c>
      <c r="C97" s="7">
        <v>95.5</v>
      </c>
      <c r="D97" s="7">
        <v>113</v>
      </c>
      <c r="E97" s="8">
        <v>79.4</v>
      </c>
      <c r="F97" s="9">
        <v>73.46</v>
      </c>
      <c r="G97" s="7"/>
    </row>
    <row r="98" spans="1:7">
      <c r="A98" s="7" t="s">
        <v>31</v>
      </c>
      <c r="B98" s="7" t="str">
        <f>"221016025"</f>
        <v>221016025</v>
      </c>
      <c r="C98" s="7">
        <v>102</v>
      </c>
      <c r="D98" s="7">
        <v>114.5</v>
      </c>
      <c r="E98" s="8">
        <v>75</v>
      </c>
      <c r="F98" s="9">
        <v>73.3</v>
      </c>
      <c r="G98" s="7"/>
    </row>
    <row r="99" spans="1:7">
      <c r="A99" s="7" t="s">
        <v>31</v>
      </c>
      <c r="B99" s="7" t="str">
        <f>"221016107"</f>
        <v>221016107</v>
      </c>
      <c r="C99" s="7">
        <v>106</v>
      </c>
      <c r="D99" s="7">
        <v>109.5</v>
      </c>
      <c r="E99" s="8">
        <v>74</v>
      </c>
      <c r="F99" s="9">
        <v>72.7</v>
      </c>
      <c r="G99" s="7"/>
    </row>
    <row r="100" spans="1:7">
      <c r="A100" s="7" t="s">
        <v>31</v>
      </c>
      <c r="B100" s="7" t="str">
        <f>"221016111"</f>
        <v>221016111</v>
      </c>
      <c r="C100" s="7">
        <v>101</v>
      </c>
      <c r="D100" s="7">
        <v>116</v>
      </c>
      <c r="E100" s="8">
        <v>72.8</v>
      </c>
      <c r="F100" s="9">
        <v>72.52</v>
      </c>
      <c r="G100" s="7"/>
    </row>
    <row r="101" spans="1:7">
      <c r="A101" s="7" t="s">
        <v>31</v>
      </c>
      <c r="B101" s="7" t="str">
        <f>"221016016"</f>
        <v>221016016</v>
      </c>
      <c r="C101" s="7">
        <v>99.5</v>
      </c>
      <c r="D101" s="7">
        <v>112.5</v>
      </c>
      <c r="E101" s="8">
        <v>74.4</v>
      </c>
      <c r="F101" s="9">
        <v>72.16</v>
      </c>
      <c r="G101" s="7"/>
    </row>
    <row r="102" spans="1:7">
      <c r="A102" s="7" t="s">
        <v>31</v>
      </c>
      <c r="B102" s="7" t="str">
        <f>"221016024"</f>
        <v>221016024</v>
      </c>
      <c r="C102" s="7">
        <v>96</v>
      </c>
      <c r="D102" s="7">
        <v>114.5</v>
      </c>
      <c r="E102" s="8">
        <v>75</v>
      </c>
      <c r="F102" s="9">
        <v>72.1</v>
      </c>
      <c r="G102" s="7"/>
    </row>
    <row r="103" spans="1:7">
      <c r="A103" s="7" t="s">
        <v>31</v>
      </c>
      <c r="B103" s="7" t="str">
        <f>"221016027"</f>
        <v>221016027</v>
      </c>
      <c r="C103" s="7">
        <v>97.5</v>
      </c>
      <c r="D103" s="7">
        <v>110</v>
      </c>
      <c r="E103" s="8">
        <v>74</v>
      </c>
      <c r="F103" s="9">
        <v>71.1</v>
      </c>
      <c r="G103" s="7"/>
    </row>
    <row r="104" spans="1:7">
      <c r="A104" s="12" t="s">
        <v>31</v>
      </c>
      <c r="B104" s="12" t="s">
        <v>32</v>
      </c>
      <c r="C104" s="12">
        <v>90</v>
      </c>
      <c r="D104" s="12">
        <v>115.5</v>
      </c>
      <c r="E104" s="8">
        <v>75</v>
      </c>
      <c r="F104" s="9">
        <v>71.1</v>
      </c>
      <c r="G104" s="7"/>
    </row>
    <row r="105" spans="1:7">
      <c r="A105" s="12" t="s">
        <v>31</v>
      </c>
      <c r="B105" s="12" t="s">
        <v>33</v>
      </c>
      <c r="C105" s="12">
        <v>95.5</v>
      </c>
      <c r="D105" s="12">
        <v>110.5</v>
      </c>
      <c r="E105" s="8">
        <v>58</v>
      </c>
      <c r="F105" s="9">
        <v>64.4</v>
      </c>
      <c r="G105" s="7"/>
    </row>
    <row r="106" spans="1:7">
      <c r="A106" s="7" t="s">
        <v>34</v>
      </c>
      <c r="B106" s="7" t="str">
        <f>"221016127"</f>
        <v>221016127</v>
      </c>
      <c r="C106" s="7">
        <v>112</v>
      </c>
      <c r="D106" s="7">
        <v>112.5</v>
      </c>
      <c r="E106" s="8">
        <v>81.2</v>
      </c>
      <c r="F106" s="9">
        <v>77.38</v>
      </c>
      <c r="G106" s="7"/>
    </row>
    <row r="107" spans="1:7">
      <c r="A107" s="7" t="s">
        <v>34</v>
      </c>
      <c r="B107" s="7" t="str">
        <f>"221016126"</f>
        <v>221016126</v>
      </c>
      <c r="C107" s="7">
        <v>107</v>
      </c>
      <c r="D107" s="7">
        <v>114</v>
      </c>
      <c r="E107" s="8">
        <v>80.6</v>
      </c>
      <c r="F107" s="9">
        <v>76.44</v>
      </c>
      <c r="G107" s="7"/>
    </row>
    <row r="108" spans="1:7">
      <c r="A108" s="7" t="s">
        <v>34</v>
      </c>
      <c r="B108" s="7" t="str">
        <f>"221016125"</f>
        <v>221016125</v>
      </c>
      <c r="C108" s="7">
        <v>105</v>
      </c>
      <c r="D108" s="7">
        <v>118</v>
      </c>
      <c r="E108" s="8" t="s">
        <v>11</v>
      </c>
      <c r="F108" s="9">
        <v>44.6</v>
      </c>
      <c r="G108" s="7"/>
    </row>
    <row r="109" spans="1:7">
      <c r="A109" s="7" t="s">
        <v>35</v>
      </c>
      <c r="B109" s="7" t="str">
        <f>"221016223"</f>
        <v>221016223</v>
      </c>
      <c r="C109" s="7">
        <v>125</v>
      </c>
      <c r="D109" s="7">
        <v>118.5</v>
      </c>
      <c r="E109" s="8">
        <v>78.2</v>
      </c>
      <c r="F109" s="9">
        <v>79.98</v>
      </c>
      <c r="G109" s="7"/>
    </row>
    <row r="110" spans="1:7">
      <c r="A110" s="7" t="s">
        <v>35</v>
      </c>
      <c r="B110" s="7" t="str">
        <f>"221016213"</f>
        <v>221016213</v>
      </c>
      <c r="C110" s="7">
        <v>114.5</v>
      </c>
      <c r="D110" s="7">
        <v>118</v>
      </c>
      <c r="E110" s="8">
        <v>75.9</v>
      </c>
      <c r="F110" s="9">
        <v>76.86</v>
      </c>
      <c r="G110" s="7"/>
    </row>
    <row r="111" spans="1:7">
      <c r="A111" s="7" t="s">
        <v>35</v>
      </c>
      <c r="B111" s="7" t="str">
        <f>"221016227"</f>
        <v>221016227</v>
      </c>
      <c r="C111" s="7">
        <v>109</v>
      </c>
      <c r="D111" s="7">
        <v>118.5</v>
      </c>
      <c r="E111" s="8">
        <v>74.1</v>
      </c>
      <c r="F111" s="9">
        <v>75.14</v>
      </c>
      <c r="G111" s="7"/>
    </row>
    <row r="112" spans="1:7">
      <c r="A112" s="7" t="s">
        <v>35</v>
      </c>
      <c r="B112" s="7" t="str">
        <f>"221016207"</f>
        <v>221016207</v>
      </c>
      <c r="C112" s="7">
        <v>104</v>
      </c>
      <c r="D112" s="7">
        <v>121</v>
      </c>
      <c r="E112" s="8">
        <v>75.32</v>
      </c>
      <c r="F112" s="9">
        <v>75.128</v>
      </c>
      <c r="G112" s="7"/>
    </row>
    <row r="113" spans="1:7">
      <c r="A113" s="7" t="s">
        <v>35</v>
      </c>
      <c r="B113" s="7" t="str">
        <f>"221016214"</f>
        <v>221016214</v>
      </c>
      <c r="C113" s="7">
        <v>101.5</v>
      </c>
      <c r="D113" s="7">
        <v>122</v>
      </c>
      <c r="E113" s="8">
        <v>75.4</v>
      </c>
      <c r="F113" s="9">
        <v>74.86</v>
      </c>
      <c r="G113" s="7"/>
    </row>
    <row r="114" spans="1:7">
      <c r="A114" s="7" t="s">
        <v>35</v>
      </c>
      <c r="B114" s="7" t="str">
        <f>"221016230"</f>
        <v>221016230</v>
      </c>
      <c r="C114" s="7">
        <v>104.5</v>
      </c>
      <c r="D114" s="7">
        <v>115.5</v>
      </c>
      <c r="E114" s="11">
        <v>73.3</v>
      </c>
      <c r="F114" s="9">
        <v>73.32</v>
      </c>
      <c r="G114" s="7"/>
    </row>
    <row r="115" spans="1:7">
      <c r="A115" s="7" t="s">
        <v>36</v>
      </c>
      <c r="B115" s="7" t="str">
        <f>"221016324"</f>
        <v>221016324</v>
      </c>
      <c r="C115" s="7">
        <v>116.5</v>
      </c>
      <c r="D115" s="7">
        <v>116</v>
      </c>
      <c r="E115" s="8">
        <v>74.22</v>
      </c>
      <c r="F115" s="9">
        <v>76.188</v>
      </c>
      <c r="G115" s="7"/>
    </row>
    <row r="116" spans="1:7">
      <c r="A116" s="7" t="s">
        <v>36</v>
      </c>
      <c r="B116" s="7" t="str">
        <f>"221016325"</f>
        <v>221016325</v>
      </c>
      <c r="C116" s="7">
        <v>115</v>
      </c>
      <c r="D116" s="7">
        <v>118</v>
      </c>
      <c r="E116" s="8">
        <v>73.52</v>
      </c>
      <c r="F116" s="9">
        <v>76.008</v>
      </c>
      <c r="G116" s="7"/>
    </row>
    <row r="117" spans="1:7">
      <c r="A117" s="7" t="s">
        <v>36</v>
      </c>
      <c r="B117" s="7" t="str">
        <f>"221016321"</f>
        <v>221016321</v>
      </c>
      <c r="C117" s="7">
        <v>109.5</v>
      </c>
      <c r="D117" s="7">
        <v>117.5</v>
      </c>
      <c r="E117" s="8">
        <v>74.24</v>
      </c>
      <c r="F117" s="9">
        <v>75.096</v>
      </c>
      <c r="G117" s="7"/>
    </row>
    <row r="118" spans="1:7">
      <c r="A118" s="7" t="s">
        <v>36</v>
      </c>
      <c r="B118" s="7" t="str">
        <f>"221016326"</f>
        <v>221016326</v>
      </c>
      <c r="C118" s="7">
        <v>105</v>
      </c>
      <c r="D118" s="7">
        <v>115</v>
      </c>
      <c r="E118" s="8">
        <v>75.64</v>
      </c>
      <c r="F118" s="9">
        <v>74.256</v>
      </c>
      <c r="G118" s="7"/>
    </row>
    <row r="119" spans="1:7">
      <c r="A119" s="7" t="s">
        <v>36</v>
      </c>
      <c r="B119" s="7" t="str">
        <f>"221016319"</f>
        <v>221016319</v>
      </c>
      <c r="C119" s="7">
        <v>101.5</v>
      </c>
      <c r="D119" s="7">
        <v>113.5</v>
      </c>
      <c r="E119" s="8">
        <v>73.2</v>
      </c>
      <c r="F119" s="9">
        <v>72.28</v>
      </c>
      <c r="G119" s="7"/>
    </row>
    <row r="120" spans="1:7">
      <c r="A120" s="12" t="s">
        <v>36</v>
      </c>
      <c r="B120" s="12" t="s">
        <v>37</v>
      </c>
      <c r="C120" s="12">
        <v>103.5</v>
      </c>
      <c r="D120" s="12">
        <v>111</v>
      </c>
      <c r="E120" s="13">
        <v>73.38</v>
      </c>
      <c r="F120" s="9">
        <v>72.252</v>
      </c>
      <c r="G120" s="7"/>
    </row>
    <row r="121" spans="1:7">
      <c r="A121" s="7" t="s">
        <v>38</v>
      </c>
      <c r="B121" s="7" t="str">
        <f>"221016404"</f>
        <v>221016404</v>
      </c>
      <c r="C121" s="7">
        <v>116</v>
      </c>
      <c r="D121" s="7">
        <v>115</v>
      </c>
      <c r="E121" s="13">
        <v>76.94</v>
      </c>
      <c r="F121" s="9">
        <v>76.976</v>
      </c>
      <c r="G121" s="7"/>
    </row>
    <row r="122" spans="1:7">
      <c r="A122" s="7" t="s">
        <v>38</v>
      </c>
      <c r="B122" s="7" t="str">
        <f>"221016401"</f>
        <v>221016401</v>
      </c>
      <c r="C122" s="7">
        <v>102</v>
      </c>
      <c r="D122" s="7">
        <v>115.5</v>
      </c>
      <c r="E122" s="13">
        <v>72.92</v>
      </c>
      <c r="F122" s="9">
        <v>72.668</v>
      </c>
      <c r="G122" s="7"/>
    </row>
    <row r="123" spans="1:7">
      <c r="A123" s="7" t="s">
        <v>38</v>
      </c>
      <c r="B123" s="7" t="str">
        <f>"221016330"</f>
        <v>221016330</v>
      </c>
      <c r="C123" s="7">
        <v>93</v>
      </c>
      <c r="D123" s="7">
        <v>117</v>
      </c>
      <c r="E123" s="13">
        <v>73.16</v>
      </c>
      <c r="F123" s="9">
        <v>71.264</v>
      </c>
      <c r="G123" s="7"/>
    </row>
    <row r="124" spans="1:7">
      <c r="A124" s="7" t="s">
        <v>38</v>
      </c>
      <c r="B124" s="7" t="str">
        <f>"221016406"</f>
        <v>221016406</v>
      </c>
      <c r="C124" s="7">
        <v>103</v>
      </c>
      <c r="D124" s="7">
        <v>95.5</v>
      </c>
      <c r="E124" s="13">
        <v>69.8</v>
      </c>
      <c r="F124" s="9">
        <v>67.62</v>
      </c>
      <c r="G124" s="7"/>
    </row>
    <row r="125" spans="1:7">
      <c r="A125" s="7" t="s">
        <v>38</v>
      </c>
      <c r="B125" s="7" t="str">
        <f>"221016402"</f>
        <v>221016402</v>
      </c>
      <c r="C125" s="7">
        <v>92.5</v>
      </c>
      <c r="D125" s="7">
        <v>110.5</v>
      </c>
      <c r="E125" s="8" t="s">
        <v>11</v>
      </c>
      <c r="F125" s="9">
        <v>40.6</v>
      </c>
      <c r="G125" s="7"/>
    </row>
    <row r="126" spans="1:7">
      <c r="A126" s="12" t="s">
        <v>38</v>
      </c>
      <c r="B126" s="12" t="s">
        <v>39</v>
      </c>
      <c r="C126" s="12">
        <v>83.5</v>
      </c>
      <c r="D126" s="12">
        <v>114</v>
      </c>
      <c r="E126" s="8" t="s">
        <v>11</v>
      </c>
      <c r="F126" s="9">
        <v>39.5</v>
      </c>
      <c r="G126" s="7"/>
    </row>
    <row r="127" spans="1:7">
      <c r="A127" s="7" t="s">
        <v>40</v>
      </c>
      <c r="B127" s="7" t="str">
        <f>"221016423"</f>
        <v>221016423</v>
      </c>
      <c r="C127" s="7">
        <v>109</v>
      </c>
      <c r="D127" s="7">
        <v>115.5</v>
      </c>
      <c r="E127" s="8">
        <v>73.6</v>
      </c>
      <c r="F127" s="9">
        <v>74.34</v>
      </c>
      <c r="G127" s="7"/>
    </row>
    <row r="128" spans="1:7">
      <c r="A128" s="7" t="s">
        <v>40</v>
      </c>
      <c r="B128" s="7" t="str">
        <f>"221016411"</f>
        <v>221016411</v>
      </c>
      <c r="C128" s="7">
        <v>100</v>
      </c>
      <c r="D128" s="7">
        <v>118.5</v>
      </c>
      <c r="E128" s="13">
        <v>72</v>
      </c>
      <c r="F128" s="9">
        <v>72.5</v>
      </c>
      <c r="G128" s="7"/>
    </row>
    <row r="129" spans="1:7">
      <c r="A129" s="7" t="s">
        <v>40</v>
      </c>
      <c r="B129" s="7" t="str">
        <f>"221016410"</f>
        <v>221016410</v>
      </c>
      <c r="C129" s="7">
        <v>95.5</v>
      </c>
      <c r="D129" s="7">
        <v>109</v>
      </c>
      <c r="E129" s="13">
        <v>74.9</v>
      </c>
      <c r="F129" s="9">
        <v>70.86</v>
      </c>
      <c r="G129" s="7"/>
    </row>
    <row r="130" spans="1:7">
      <c r="A130" s="7" t="s">
        <v>40</v>
      </c>
      <c r="B130" s="7" t="str">
        <f>"221016413"</f>
        <v>221016413</v>
      </c>
      <c r="C130" s="7">
        <v>96.5</v>
      </c>
      <c r="D130" s="7">
        <v>111.5</v>
      </c>
      <c r="E130" s="13">
        <v>73.1</v>
      </c>
      <c r="F130" s="9">
        <v>70.84</v>
      </c>
      <c r="G130" s="7"/>
    </row>
    <row r="131" spans="1:7">
      <c r="A131" s="7" t="s">
        <v>40</v>
      </c>
      <c r="B131" s="7" t="str">
        <f>"221016420"</f>
        <v>221016420</v>
      </c>
      <c r="C131" s="7">
        <v>91</v>
      </c>
      <c r="D131" s="7">
        <v>114.5</v>
      </c>
      <c r="E131" s="13">
        <v>72.82</v>
      </c>
      <c r="F131" s="9">
        <v>70.228</v>
      </c>
      <c r="G131" s="7"/>
    </row>
    <row r="132" spans="1:7">
      <c r="A132" s="12" t="s">
        <v>40</v>
      </c>
      <c r="B132" s="12" t="s">
        <v>41</v>
      </c>
      <c r="C132" s="12">
        <v>87</v>
      </c>
      <c r="D132" s="12">
        <v>110.5</v>
      </c>
      <c r="E132" s="13">
        <v>72.7</v>
      </c>
      <c r="F132" s="9">
        <v>68.58</v>
      </c>
      <c r="G132" s="7"/>
    </row>
    <row r="133" spans="1:7">
      <c r="A133" s="7" t="s">
        <v>42</v>
      </c>
      <c r="B133" s="7" t="str">
        <f>"221016425"</f>
        <v>221016425</v>
      </c>
      <c r="C133" s="7">
        <v>90</v>
      </c>
      <c r="D133" s="7">
        <v>109.5</v>
      </c>
      <c r="E133" s="13">
        <v>70.4</v>
      </c>
      <c r="F133" s="9">
        <v>68.06</v>
      </c>
      <c r="G133" s="7"/>
    </row>
    <row r="134" spans="1:7">
      <c r="A134" s="7" t="s">
        <v>42</v>
      </c>
      <c r="B134" s="7" t="str">
        <f>"221016426"</f>
        <v>221016426</v>
      </c>
      <c r="C134" s="7">
        <v>82</v>
      </c>
      <c r="D134" s="7">
        <v>101.5</v>
      </c>
      <c r="E134" s="13">
        <v>72.3</v>
      </c>
      <c r="F134" s="9">
        <v>65.62</v>
      </c>
      <c r="G134" s="7"/>
    </row>
    <row r="135" spans="1:7">
      <c r="A135" s="7" t="s">
        <v>43</v>
      </c>
      <c r="B135" s="7" t="str">
        <f>"221016501"</f>
        <v>221016501</v>
      </c>
      <c r="C135" s="7">
        <v>100</v>
      </c>
      <c r="D135" s="7">
        <v>111</v>
      </c>
      <c r="E135" s="8">
        <v>73.7</v>
      </c>
      <c r="F135" s="9">
        <v>71.68</v>
      </c>
      <c r="G135" s="7"/>
    </row>
    <row r="136" spans="1:7">
      <c r="A136" s="7" t="s">
        <v>43</v>
      </c>
      <c r="B136" s="7" t="str">
        <f>"221016430"</f>
        <v>221016430</v>
      </c>
      <c r="C136" s="7">
        <v>98</v>
      </c>
      <c r="D136" s="7">
        <v>114.5</v>
      </c>
      <c r="E136" s="13">
        <v>72.76</v>
      </c>
      <c r="F136" s="9">
        <v>71.604</v>
      </c>
      <c r="G136" s="7"/>
    </row>
    <row r="137" spans="1:7">
      <c r="A137" s="7" t="s">
        <v>43</v>
      </c>
      <c r="B137" s="7" t="str">
        <f>"221016429"</f>
        <v>221016429</v>
      </c>
      <c r="C137" s="7">
        <v>100.5</v>
      </c>
      <c r="D137" s="7">
        <v>109.5</v>
      </c>
      <c r="E137" s="13">
        <v>73.06</v>
      </c>
      <c r="F137" s="9">
        <v>71.224</v>
      </c>
      <c r="G137" s="7"/>
    </row>
    <row r="138" spans="1:7">
      <c r="A138" s="7" t="s">
        <v>44</v>
      </c>
      <c r="B138" s="7" t="str">
        <f>"221016513"</f>
        <v>221016513</v>
      </c>
      <c r="C138" s="7">
        <v>102.5</v>
      </c>
      <c r="D138" s="7">
        <v>119.5</v>
      </c>
      <c r="E138" s="13">
        <v>74.8</v>
      </c>
      <c r="F138" s="9">
        <v>74.32</v>
      </c>
      <c r="G138" s="7"/>
    </row>
    <row r="139" spans="1:7">
      <c r="A139" s="7" t="s">
        <v>44</v>
      </c>
      <c r="B139" s="7" t="str">
        <f>"221016516"</f>
        <v>221016516</v>
      </c>
      <c r="C139" s="7">
        <v>102.5</v>
      </c>
      <c r="D139" s="7">
        <v>112</v>
      </c>
      <c r="E139" s="13">
        <v>73.64</v>
      </c>
      <c r="F139" s="9">
        <v>72.356</v>
      </c>
      <c r="G139" s="7"/>
    </row>
    <row r="140" spans="1:7">
      <c r="A140" s="12" t="s">
        <v>44</v>
      </c>
      <c r="B140" s="12" t="s">
        <v>45</v>
      </c>
      <c r="C140" s="12">
        <v>102</v>
      </c>
      <c r="D140" s="12">
        <v>110.5</v>
      </c>
      <c r="E140" s="13">
        <v>73.8</v>
      </c>
      <c r="F140" s="9">
        <v>72.02</v>
      </c>
      <c r="G140" s="7"/>
    </row>
    <row r="141" spans="1:7">
      <c r="A141" s="7" t="s">
        <v>46</v>
      </c>
      <c r="B141" s="7" t="str">
        <f>"221016703"</f>
        <v>221016703</v>
      </c>
      <c r="C141" s="7">
        <v>117.5</v>
      </c>
      <c r="D141" s="7">
        <v>114.5</v>
      </c>
      <c r="E141" s="8">
        <v>82.4</v>
      </c>
      <c r="F141" s="9">
        <v>79.36</v>
      </c>
      <c r="G141" s="7"/>
    </row>
    <row r="142" spans="1:7">
      <c r="A142" s="7" t="s">
        <v>46</v>
      </c>
      <c r="B142" s="7" t="str">
        <f>"221016701"</f>
        <v>221016701</v>
      </c>
      <c r="C142" s="7">
        <v>117</v>
      </c>
      <c r="D142" s="7">
        <v>110.5</v>
      </c>
      <c r="E142" s="13">
        <v>83.2</v>
      </c>
      <c r="F142" s="9">
        <v>78.78</v>
      </c>
      <c r="G142" s="7"/>
    </row>
    <row r="143" spans="1:7">
      <c r="A143" s="12" t="s">
        <v>46</v>
      </c>
      <c r="B143" s="12" t="s">
        <v>47</v>
      </c>
      <c r="C143" s="12">
        <v>103.5</v>
      </c>
      <c r="D143" s="12">
        <v>116.5</v>
      </c>
      <c r="E143" s="13">
        <v>84</v>
      </c>
      <c r="F143" s="9">
        <v>77.6</v>
      </c>
      <c r="G143" s="7"/>
    </row>
    <row r="144" spans="1:7">
      <c r="A144" s="12" t="s">
        <v>46</v>
      </c>
      <c r="B144" s="12" t="s">
        <v>48</v>
      </c>
      <c r="C144" s="12">
        <v>107.5</v>
      </c>
      <c r="D144" s="12">
        <v>112.5</v>
      </c>
      <c r="E144" s="13">
        <v>83.2</v>
      </c>
      <c r="F144" s="9">
        <v>77.28</v>
      </c>
      <c r="G144" s="7"/>
    </row>
    <row r="145" spans="1:7">
      <c r="A145" s="12" t="s">
        <v>46</v>
      </c>
      <c r="B145" s="12" t="s">
        <v>49</v>
      </c>
      <c r="C145" s="12">
        <v>114</v>
      </c>
      <c r="D145" s="12">
        <v>106</v>
      </c>
      <c r="E145" s="13">
        <v>80.6</v>
      </c>
      <c r="F145" s="9">
        <v>76.24</v>
      </c>
      <c r="G145" s="7"/>
    </row>
    <row r="146" spans="1:7">
      <c r="A146" s="7" t="s">
        <v>50</v>
      </c>
      <c r="B146" s="7" t="str">
        <f>"221016725"</f>
        <v>221016725</v>
      </c>
      <c r="C146" s="7">
        <v>107.5</v>
      </c>
      <c r="D146" s="7">
        <v>114</v>
      </c>
      <c r="E146" s="8">
        <v>84</v>
      </c>
      <c r="F146" s="9">
        <v>77.9</v>
      </c>
      <c r="G146" s="7"/>
    </row>
    <row r="147" spans="1:7">
      <c r="A147" s="7" t="s">
        <v>50</v>
      </c>
      <c r="B147" s="7" t="str">
        <f>"221016728"</f>
        <v>221016728</v>
      </c>
      <c r="C147" s="7">
        <v>95.5</v>
      </c>
      <c r="D147" s="7">
        <v>113</v>
      </c>
      <c r="E147" s="13">
        <v>84.6</v>
      </c>
      <c r="F147" s="9">
        <v>75.54</v>
      </c>
      <c r="G147" s="7"/>
    </row>
    <row r="148" spans="1:7">
      <c r="A148" s="7" t="s">
        <v>50</v>
      </c>
      <c r="B148" s="7" t="str">
        <f>"221016722"</f>
        <v>221016722</v>
      </c>
      <c r="C148" s="7">
        <v>103.5</v>
      </c>
      <c r="D148" s="7">
        <v>111.5</v>
      </c>
      <c r="E148" s="8">
        <v>80.8</v>
      </c>
      <c r="F148" s="9">
        <v>75.32</v>
      </c>
      <c r="G148" s="7"/>
    </row>
    <row r="149" spans="1:7">
      <c r="A149" s="7" t="s">
        <v>50</v>
      </c>
      <c r="B149" s="7" t="str">
        <f>"221016726"</f>
        <v>221016726</v>
      </c>
      <c r="C149" s="7">
        <v>99.5</v>
      </c>
      <c r="D149" s="7">
        <v>112</v>
      </c>
      <c r="E149" s="13">
        <v>81.6</v>
      </c>
      <c r="F149" s="9">
        <v>74.94</v>
      </c>
      <c r="G149" s="7"/>
    </row>
    <row r="150" spans="1:7">
      <c r="A150" s="7" t="s">
        <v>51</v>
      </c>
      <c r="B150" s="7" t="str">
        <f>"221016801"</f>
        <v>221016801</v>
      </c>
      <c r="C150" s="7">
        <v>116</v>
      </c>
      <c r="D150" s="7">
        <v>118</v>
      </c>
      <c r="E150" s="13">
        <v>82</v>
      </c>
      <c r="F150" s="9">
        <v>79.6</v>
      </c>
      <c r="G150" s="7"/>
    </row>
    <row r="151" spans="1:7">
      <c r="A151" s="7" t="s">
        <v>51</v>
      </c>
      <c r="B151" s="7" t="str">
        <f>"221016730"</f>
        <v>221016730</v>
      </c>
      <c r="C151" s="7">
        <v>108.5</v>
      </c>
      <c r="D151" s="7">
        <v>111</v>
      </c>
      <c r="E151" s="8" t="s">
        <v>11</v>
      </c>
      <c r="F151" s="9">
        <v>43.9</v>
      </c>
      <c r="G151" s="7"/>
    </row>
    <row r="152" spans="1:7">
      <c r="A152" s="7" t="s">
        <v>52</v>
      </c>
      <c r="B152" s="7" t="str">
        <f>"221016811"</f>
        <v>221016811</v>
      </c>
      <c r="C152" s="7">
        <v>118.5</v>
      </c>
      <c r="D152" s="7">
        <v>112.5</v>
      </c>
      <c r="E152" s="9">
        <v>83.8</v>
      </c>
      <c r="F152" s="9">
        <v>79.72</v>
      </c>
      <c r="G152" s="7"/>
    </row>
    <row r="153" spans="1:7">
      <c r="A153" s="7" t="s">
        <v>52</v>
      </c>
      <c r="B153" s="7" t="str">
        <f>"221016903"</f>
        <v>221016903</v>
      </c>
      <c r="C153" s="7">
        <v>113</v>
      </c>
      <c r="D153" s="7">
        <v>114</v>
      </c>
      <c r="E153" s="9">
        <v>81.2</v>
      </c>
      <c r="F153" s="9">
        <v>77.88</v>
      </c>
      <c r="G153" s="7"/>
    </row>
    <row r="154" spans="1:7">
      <c r="A154" s="7" t="s">
        <v>52</v>
      </c>
      <c r="B154" s="7" t="str">
        <f>"221016830"</f>
        <v>221016830</v>
      </c>
      <c r="C154" s="7">
        <v>105.5</v>
      </c>
      <c r="D154" s="7">
        <v>115.5</v>
      </c>
      <c r="E154" s="9">
        <v>82.2</v>
      </c>
      <c r="F154" s="9">
        <v>77.08</v>
      </c>
      <c r="G154" s="7"/>
    </row>
    <row r="155" spans="1:7">
      <c r="A155" s="7" t="s">
        <v>52</v>
      </c>
      <c r="B155" s="7" t="str">
        <f>"221016829"</f>
        <v>221016829</v>
      </c>
      <c r="C155" s="7">
        <v>118.5</v>
      </c>
      <c r="D155" s="7">
        <v>110</v>
      </c>
      <c r="E155" s="8" t="s">
        <v>11</v>
      </c>
      <c r="F155" s="9">
        <v>45.7</v>
      </c>
      <c r="G155" s="7"/>
    </row>
    <row r="156" spans="1:7">
      <c r="A156" s="7" t="s">
        <v>52</v>
      </c>
      <c r="B156" s="7" t="str">
        <f>"221016807"</f>
        <v>221016807</v>
      </c>
      <c r="C156" s="7">
        <v>108.5</v>
      </c>
      <c r="D156" s="7">
        <v>117</v>
      </c>
      <c r="E156" s="8" t="s">
        <v>11</v>
      </c>
      <c r="F156" s="9">
        <v>45.1</v>
      </c>
      <c r="G156" s="7"/>
    </row>
    <row r="157" spans="1:7">
      <c r="A157" s="7" t="s">
        <v>52</v>
      </c>
      <c r="B157" s="7" t="str">
        <f>"221016923"</f>
        <v>221016923</v>
      </c>
      <c r="C157" s="7">
        <v>108</v>
      </c>
      <c r="D157" s="7">
        <v>113</v>
      </c>
      <c r="E157" s="8" t="s">
        <v>11</v>
      </c>
      <c r="F157" s="9">
        <v>44.2</v>
      </c>
      <c r="G157" s="7"/>
    </row>
    <row r="158" spans="1:7">
      <c r="A158" s="7" t="s">
        <v>53</v>
      </c>
      <c r="B158" s="7" t="str">
        <f>"221017205"</f>
        <v>221017205</v>
      </c>
      <c r="C158" s="7">
        <v>114.5</v>
      </c>
      <c r="D158" s="7">
        <v>116</v>
      </c>
      <c r="E158" s="9">
        <v>82</v>
      </c>
      <c r="F158" s="9">
        <v>78.9</v>
      </c>
      <c r="G158" s="7"/>
    </row>
    <row r="159" spans="1:7">
      <c r="A159" s="7" t="s">
        <v>53</v>
      </c>
      <c r="B159" s="7" t="str">
        <f>"221017305"</f>
        <v>221017305</v>
      </c>
      <c r="C159" s="7">
        <v>115</v>
      </c>
      <c r="D159" s="7">
        <v>115</v>
      </c>
      <c r="E159" s="9">
        <v>81.2</v>
      </c>
      <c r="F159" s="9">
        <v>78.48</v>
      </c>
      <c r="G159" s="7"/>
    </row>
    <row r="160" spans="1:7">
      <c r="A160" s="7" t="s">
        <v>53</v>
      </c>
      <c r="B160" s="7" t="str">
        <f>"221017314"</f>
        <v>221017314</v>
      </c>
      <c r="C160" s="7">
        <v>113</v>
      </c>
      <c r="D160" s="7">
        <v>113.5</v>
      </c>
      <c r="E160" s="9">
        <v>81</v>
      </c>
      <c r="F160" s="9">
        <v>77.7</v>
      </c>
      <c r="G160" s="7"/>
    </row>
    <row r="161" spans="1:7">
      <c r="A161" s="7" t="s">
        <v>54</v>
      </c>
      <c r="B161" s="7" t="str">
        <f>"221017501"</f>
        <v>221017501</v>
      </c>
      <c r="C161" s="7">
        <v>95</v>
      </c>
      <c r="D161" s="7">
        <v>115.5</v>
      </c>
      <c r="E161" s="9">
        <v>86.2</v>
      </c>
      <c r="F161" s="9">
        <v>76.58</v>
      </c>
      <c r="G161" s="7"/>
    </row>
    <row r="162" spans="1:7">
      <c r="A162" s="7" t="s">
        <v>54</v>
      </c>
      <c r="B162" s="7" t="str">
        <f>"221017419"</f>
        <v>221017419</v>
      </c>
      <c r="C162" s="7">
        <v>105.5</v>
      </c>
      <c r="D162" s="7">
        <v>111.5</v>
      </c>
      <c r="E162" s="9">
        <v>82.2</v>
      </c>
      <c r="F162" s="9">
        <v>76.28</v>
      </c>
      <c r="G162" s="7"/>
    </row>
    <row r="163" spans="1:7">
      <c r="A163" s="7" t="s">
        <v>54</v>
      </c>
      <c r="B163" s="7" t="str">
        <f>"221017428"</f>
        <v>221017428</v>
      </c>
      <c r="C163" s="7">
        <v>93.5</v>
      </c>
      <c r="D163" s="7">
        <v>108.5</v>
      </c>
      <c r="E163" s="9">
        <v>78.8</v>
      </c>
      <c r="F163" s="9">
        <v>71.92</v>
      </c>
      <c r="G163" s="7"/>
    </row>
    <row r="164" spans="1:7">
      <c r="A164" s="7" t="s">
        <v>55</v>
      </c>
      <c r="B164" s="7" t="str">
        <f>"221017607"</f>
        <v>221017607</v>
      </c>
      <c r="C164" s="7">
        <v>110.5</v>
      </c>
      <c r="D164" s="7">
        <v>111</v>
      </c>
      <c r="E164" s="9">
        <v>82.6</v>
      </c>
      <c r="F164" s="9">
        <v>77.34</v>
      </c>
      <c r="G164" s="7"/>
    </row>
    <row r="165" spans="1:7">
      <c r="A165" s="7" t="s">
        <v>55</v>
      </c>
      <c r="B165" s="7" t="str">
        <f>"221017509"</f>
        <v>221017509</v>
      </c>
      <c r="C165" s="7">
        <v>104</v>
      </c>
      <c r="D165" s="7">
        <v>113.5</v>
      </c>
      <c r="E165" s="9">
        <v>82.2</v>
      </c>
      <c r="F165" s="9">
        <v>76.38</v>
      </c>
      <c r="G165" s="7"/>
    </row>
    <row r="166" spans="1:7">
      <c r="A166" s="7" t="s">
        <v>55</v>
      </c>
      <c r="B166" s="7" t="str">
        <f>"221017502"</f>
        <v>221017502</v>
      </c>
      <c r="C166" s="7">
        <v>98</v>
      </c>
      <c r="D166" s="7">
        <v>119</v>
      </c>
      <c r="E166" s="9">
        <v>79.8</v>
      </c>
      <c r="F166" s="9">
        <v>75.32</v>
      </c>
      <c r="G166" s="7"/>
    </row>
    <row r="167" spans="1:7">
      <c r="A167" s="7" t="s">
        <v>56</v>
      </c>
      <c r="B167" s="7" t="str">
        <f>"221017708"</f>
        <v>221017708</v>
      </c>
      <c r="C167" s="7">
        <v>112.5</v>
      </c>
      <c r="D167" s="7">
        <v>112</v>
      </c>
      <c r="E167" s="9">
        <v>84.4</v>
      </c>
      <c r="F167" s="9">
        <v>78.66</v>
      </c>
      <c r="G167" s="7"/>
    </row>
    <row r="168" spans="1:7">
      <c r="A168" s="7" t="s">
        <v>56</v>
      </c>
      <c r="B168" s="7" t="str">
        <f>"221017629"</f>
        <v>221017629</v>
      </c>
      <c r="C168" s="7">
        <v>113</v>
      </c>
      <c r="D168" s="7">
        <v>112</v>
      </c>
      <c r="E168" s="9">
        <v>81.6</v>
      </c>
      <c r="F168" s="9">
        <v>77.64</v>
      </c>
      <c r="G168" s="7"/>
    </row>
    <row r="169" spans="1:7">
      <c r="A169" s="7" t="s">
        <v>56</v>
      </c>
      <c r="B169" s="7" t="str">
        <f>"221017714"</f>
        <v>221017714</v>
      </c>
      <c r="C169" s="7">
        <v>109.5</v>
      </c>
      <c r="D169" s="7">
        <v>115.5</v>
      </c>
      <c r="E169" s="8" t="s">
        <v>11</v>
      </c>
      <c r="F169" s="9">
        <v>45</v>
      </c>
      <c r="G169" s="7"/>
    </row>
    <row r="170" spans="1:7">
      <c r="A170" s="7" t="s">
        <v>57</v>
      </c>
      <c r="B170" s="7" t="str">
        <f>"221017721"</f>
        <v>221017721</v>
      </c>
      <c r="C170" s="7">
        <v>98</v>
      </c>
      <c r="D170" s="7">
        <v>110.5</v>
      </c>
      <c r="E170" s="9">
        <v>80</v>
      </c>
      <c r="F170" s="9">
        <v>73.7</v>
      </c>
      <c r="G170" s="7"/>
    </row>
    <row r="171" spans="1:7">
      <c r="A171" s="7" t="s">
        <v>57</v>
      </c>
      <c r="B171" s="7" t="str">
        <f>"221017717"</f>
        <v>221017717</v>
      </c>
      <c r="C171" s="7">
        <v>73</v>
      </c>
      <c r="D171" s="7">
        <v>95.5</v>
      </c>
      <c r="E171" s="9">
        <v>78.2</v>
      </c>
      <c r="F171" s="9">
        <v>64.98</v>
      </c>
      <c r="G171" s="7"/>
    </row>
    <row r="172" spans="1:7">
      <c r="A172" s="7" t="s">
        <v>58</v>
      </c>
      <c r="B172" s="7" t="str">
        <f>"221017912"</f>
        <v>221017912</v>
      </c>
      <c r="C172" s="7">
        <v>108</v>
      </c>
      <c r="D172" s="7">
        <v>119.5</v>
      </c>
      <c r="E172" s="9">
        <v>83.8</v>
      </c>
      <c r="F172" s="9">
        <v>79.02</v>
      </c>
      <c r="G172" s="7"/>
    </row>
    <row r="173" spans="1:7">
      <c r="A173" s="7" t="s">
        <v>58</v>
      </c>
      <c r="B173" s="7" t="str">
        <f>"221018228"</f>
        <v>221018228</v>
      </c>
      <c r="C173" s="7">
        <v>108.5</v>
      </c>
      <c r="D173" s="7">
        <v>116.5</v>
      </c>
      <c r="E173" s="9">
        <v>78.6</v>
      </c>
      <c r="F173" s="9">
        <v>76.44</v>
      </c>
      <c r="G173" s="7"/>
    </row>
    <row r="174" spans="1:7">
      <c r="A174" s="7" t="s">
        <v>58</v>
      </c>
      <c r="B174" s="7" t="str">
        <f>"221017803"</f>
        <v>221017803</v>
      </c>
      <c r="C174" s="7">
        <v>103</v>
      </c>
      <c r="D174" s="7">
        <v>116</v>
      </c>
      <c r="E174" s="9">
        <v>75.6</v>
      </c>
      <c r="F174" s="9">
        <v>74.04</v>
      </c>
      <c r="G174" s="7"/>
    </row>
    <row r="175" spans="1:7">
      <c r="A175" s="7" t="s">
        <v>59</v>
      </c>
      <c r="B175" s="7" t="str">
        <f>"221018517"</f>
        <v>221018517</v>
      </c>
      <c r="C175" s="7">
        <v>108</v>
      </c>
      <c r="D175" s="7">
        <v>116.5</v>
      </c>
      <c r="E175" s="9">
        <v>79.6</v>
      </c>
      <c r="F175" s="9">
        <v>76.74</v>
      </c>
      <c r="G175" s="7"/>
    </row>
    <row r="176" spans="1:7">
      <c r="A176" s="7" t="s">
        <v>59</v>
      </c>
      <c r="B176" s="7" t="str">
        <f>"221018519"</f>
        <v>221018519</v>
      </c>
      <c r="C176" s="7">
        <v>107.5</v>
      </c>
      <c r="D176" s="7">
        <v>112</v>
      </c>
      <c r="E176" s="9">
        <v>82</v>
      </c>
      <c r="F176" s="9">
        <v>76.7</v>
      </c>
      <c r="G176" s="7"/>
    </row>
    <row r="177" spans="1:7">
      <c r="A177" s="7" t="s">
        <v>59</v>
      </c>
      <c r="B177" s="7" t="str">
        <f>"221018520"</f>
        <v>221018520</v>
      </c>
      <c r="C177" s="7">
        <v>105</v>
      </c>
      <c r="D177" s="7">
        <v>113.5</v>
      </c>
      <c r="E177" s="9">
        <v>79.6</v>
      </c>
      <c r="F177" s="9">
        <v>75.54</v>
      </c>
      <c r="G177" s="7"/>
    </row>
    <row r="178" spans="1:7">
      <c r="A178" s="7" t="s">
        <v>60</v>
      </c>
      <c r="B178" s="7" t="str">
        <f>"221018529"</f>
        <v>221018529</v>
      </c>
      <c r="C178" s="7">
        <v>106.5</v>
      </c>
      <c r="D178" s="7">
        <v>109.5</v>
      </c>
      <c r="E178" s="9">
        <v>81</v>
      </c>
      <c r="F178" s="9">
        <v>75.6</v>
      </c>
      <c r="G178" s="7"/>
    </row>
    <row r="179" spans="1:7">
      <c r="A179" s="7" t="s">
        <v>60</v>
      </c>
      <c r="B179" s="7" t="str">
        <f>"221018701"</f>
        <v>221018701</v>
      </c>
      <c r="C179" s="7">
        <v>105</v>
      </c>
      <c r="D179" s="7">
        <v>110.5</v>
      </c>
      <c r="E179" s="9">
        <v>75.8</v>
      </c>
      <c r="F179" s="9">
        <v>73.42</v>
      </c>
      <c r="G179" s="7"/>
    </row>
    <row r="180" spans="1:7">
      <c r="A180" s="7" t="s">
        <v>60</v>
      </c>
      <c r="B180" s="7" t="str">
        <f>"221018607"</f>
        <v>221018607</v>
      </c>
      <c r="C180" s="7">
        <v>93.5</v>
      </c>
      <c r="D180" s="7">
        <v>117.5</v>
      </c>
      <c r="E180" s="9">
        <v>74.8</v>
      </c>
      <c r="F180" s="9">
        <v>72.12</v>
      </c>
      <c r="G180" s="7"/>
    </row>
  </sheetData>
  <sortState ref="A176:G178">
    <sortCondition ref="F176:F178" descending="1"/>
  </sortState>
  <mergeCells count="1">
    <mergeCell ref="A1:G1"/>
  </mergeCells>
  <conditionalFormatting sqref="B2">
    <cfRule type="expression" dxfId="0" priority="28">
      <formula>AND(COUNTIF($B$2:$B$3,B2)+COUNTIF($B$5:$B$8,B2)+COUNTIF($B$10:$B$23,B2)+COUNTIF($B$25:$B$45,B2)+COUNTIF($B$47:$B$49,B2)+COUNTIF($B$51:$B$55,B2)+COUNTIF($B$60:$B$70,B2)+COUNTIF($B$72:$B$73,B2)+COUNTIF($B$75:$B$87,B2)+COUNTIF($B$89:$B$93,B2)+COUNTIF($B$95:$B$112,B2)+COUNTIF($B$115:$B$125,B2)+COUNTIF($B$127:$B$167,B2)+COUNTIF($B$170:$B$174,B2)+COUNTIF($B$176:$B$196,B2)+COUNTIF($B$198:$B$211,B2)+COUNTIF($B$213:$B$231,B2)+COUNTIF($B$234:$B$250,B2)+COUNTIF($B$253:$B$266,B2)+COUNTIF($B$268:$B$272,B2)+COUNTIF($B$274:$B$278,B2)+COUNTIF($B$280:$B$286,B2)+COUNTIF($B$288:$B$289,B2)+COUNTIF($B$293:$B$65535,B2)&gt;1,NOT(ISBLANK(B2)))</formula>
    </cfRule>
  </conditionalFormatting>
  <conditionalFormatting sqref="B30">
    <cfRule type="expression" dxfId="0" priority="12">
      <formula>AND(SUMPRODUCT(IFERROR(1*(($B$30&amp;"x")=(B30&amp;"x")),0))&gt;1,NOT(ISBLANK(B30)))</formula>
    </cfRule>
  </conditionalFormatting>
  <conditionalFormatting sqref="B31">
    <cfRule type="expression" dxfId="0" priority="11">
      <formula>AND(SUMPRODUCT(IFERROR(1*(($B$31&amp;"x")=(B31&amp;"x")),0))&gt;1,NOT(ISBLANK(B31)))</formula>
    </cfRule>
  </conditionalFormatting>
  <conditionalFormatting sqref="B50">
    <cfRule type="expression" dxfId="0" priority="9">
      <formula>AND(SUMPRODUCT(IFERROR(1*(($B$50&amp;"x")=(B50&amp;"x")),0))&gt;1,NOT(ISBLANK(B50)))</formula>
    </cfRule>
  </conditionalFormatting>
  <conditionalFormatting sqref="B65">
    <cfRule type="expression" dxfId="0" priority="8">
      <formula>AND(SUMPRODUCT(IFERROR(1*(($B$65&amp;"x")=(B65&amp;"x")),0))&gt;1,NOT(ISBLANK(B65)))</formula>
    </cfRule>
  </conditionalFormatting>
  <conditionalFormatting sqref="B120">
    <cfRule type="expression" dxfId="0" priority="5">
      <formula>AND(SUMPRODUCT(IFERROR(1*(($B$120&amp;"x")=(B120&amp;"x")),0))&gt;1,NOT(ISBLANK(B120)))</formula>
    </cfRule>
  </conditionalFormatting>
  <conditionalFormatting sqref="B126">
    <cfRule type="expression" dxfId="0" priority="4">
      <formula>AND(SUMPRODUCT(IFERROR(1*(($B$126&amp;"x")=(B126&amp;"x")),0))&gt;1,NOT(ISBLANK(B126)))</formula>
    </cfRule>
  </conditionalFormatting>
  <conditionalFormatting sqref="B132">
    <cfRule type="expression" dxfId="0" priority="3">
      <formula>AND(SUMPRODUCT(IFERROR(1*(($B$132&amp;"x")=(B132&amp;"x")),0))&gt;1,NOT(ISBLANK(B132)))</formula>
    </cfRule>
  </conditionalFormatting>
  <conditionalFormatting sqref="B140">
    <cfRule type="expression" dxfId="0" priority="2">
      <formula>AND(SUMPRODUCT(IFERROR(1*(($B$140&amp;"x")=(B140&amp;"x")),0))&gt;1,NOT(ISBLANK(B140)))</formula>
    </cfRule>
  </conditionalFormatting>
  <conditionalFormatting sqref="B3:B29">
    <cfRule type="expression" dxfId="0" priority="13">
      <formula>AND(COUNTIF($B$2:$B$3,B3)+COUNTIF($B$5:$B$8,B3)+COUNTIF($B$10:$B$23,B3)+COUNTIF($B$25:$B$45,B3)+COUNTIF($B$47:$B$49,B3)+COUNTIF($B$51:$B$55,B3)+COUNTIF($B$60:$B$70,B3)+COUNTIF($B$72:$B$73,B3)+COUNTIF($B$75:$B$87,B3)+COUNTIF($B$89:$B$93,B3)+COUNTIF($B$95:$B$112,B3)+COUNTIF($B$115:$B$125,B3)+COUNTIF($B$127:$B$167,B3)+COUNTIF($B$170:$B$174,B3)+COUNTIF($B$176:$B$196,B3)+COUNTIF($B$198:$B$211,B3)+COUNTIF($B$213:$B$231,B3)+COUNTIF($B$234:$B$250,B3)+COUNTIF($B$253:$B$266,B3)+COUNTIF($B$268:$B$272,B3)+COUNTIF($B$274:$B$278,B3)+COUNTIF($B$280:$B$286,B3)+COUNTIF($B$288:$B$289,B3)+COUNTIF($B$293:$B$65535,B3)&gt;1,NOT(ISBLANK(B3)))</formula>
    </cfRule>
  </conditionalFormatting>
  <conditionalFormatting sqref="B85:B86">
    <cfRule type="expression" dxfId="0" priority="7">
      <formula>AND(SUMPRODUCT(IFERROR(1*(($B$85:$B$86&amp;"x")=(B85&amp;"x")),0))&gt;1,NOT(ISBLANK(B85)))</formula>
    </cfRule>
  </conditionalFormatting>
  <conditionalFormatting sqref="B104:B105">
    <cfRule type="expression" dxfId="0" priority="6">
      <formula>AND(SUMPRODUCT(IFERROR(1*(($B$104:$B$105&amp;"x")=(B104&amp;"x")),0))&gt;1,NOT(ISBLANK(B104)))</formula>
    </cfRule>
  </conditionalFormatting>
  <conditionalFormatting sqref="B143:B145">
    <cfRule type="expression" dxfId="0" priority="1">
      <formula>AND(SUMPRODUCT(IFERROR(1*(($B$143:$B$145&amp;"x")=(B143&amp;"x")),0))&gt;1,NOT(ISBLANK(B143)))</formula>
    </cfRule>
  </conditionalFormatting>
  <conditionalFormatting sqref="B32:B49 B51:B64 B66:B84 B87:B103 B106:B119 B121:B125 B127:B131 B133:B139 B141:B142 B146:B180">
    <cfRule type="expression" dxfId="0" priority="10">
      <formula>AND(COUNTIF($B$2:$B$3,B32)+COUNTIF($B$5:$B$8,B32)+COUNTIF($B$10:$B$23,B32)+COUNTIF($B$25:$B$45,B32)+COUNTIF($B$47:$B$49,B32)+COUNTIF($B$51:$B$55,B32)+COUNTIF($B$60:$B$70,B32)+COUNTIF($B$72:$B$73,B32)+COUNTIF($B$75:$B$87,B32)+COUNTIF($B$89:$B$93,B32)+COUNTIF($B$95:$B$112,B32)+COUNTIF($B$115:$B$125,B32)+COUNTIF($B$127:$B$167,B32)+COUNTIF($B$170:$B$174,B32)+COUNTIF($B$176:$B$196,B32)+COUNTIF($B$198:$B$211,B32)+COUNTIF($B$213:$B$231,B32)+COUNTIF($B$234:$B$250,B32)+COUNTIF($B$253:$B$266,B32)+COUNTIF($B$268:$B$272,B32)+COUNTIF($B$274:$B$278,B32)+COUNTIF($B$280:$B$286,B32)+COUNTIF($B$288:$B$289,B32)+COUNTIF($B$293:$B$65535,B32)&gt;1,NOT(ISBLANK(B32)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2021-12-11T09:27:00Z</dcterms:created>
  <dcterms:modified xsi:type="dcterms:W3CDTF">2021-12-12T08:14:05Z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A37E7FA5013642CABE12E5B63D708C7D</vt:lpwstr>
  </property>
</Properties>
</file>