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<sst xmlns="http://schemas.openxmlformats.org/spreadsheetml/2006/main" count="462" uniqueCount="369">
  <si>
    <t>2025年度萧县县直事业单位公开招聘工作人员拟聘用人员名单</t>
  </si>
  <si>
    <t>序号</t>
  </si>
  <si>
    <t>主管部门</t>
  </si>
  <si>
    <t>招聘单位</t>
  </si>
  <si>
    <t>岗位代码</t>
  </si>
  <si>
    <t>准考证号</t>
  </si>
  <si>
    <t>姓名</t>
  </si>
  <si>
    <t>毕业院校</t>
  </si>
  <si>
    <t>专业</t>
  </si>
  <si>
    <t>学历</t>
  </si>
  <si>
    <t>总成绩</t>
  </si>
  <si>
    <t>中共萧县纪律检查委员会
萧县监察委员会</t>
  </si>
  <si>
    <t>县党风廉政教育中心</t>
  </si>
  <si>
    <t>陈可馨</t>
  </si>
  <si>
    <t>中共萧县县委办公室</t>
  </si>
  <si>
    <t>县委值班室</t>
  </si>
  <si>
    <t>陆大龙</t>
  </si>
  <si>
    <t>郭润泽</t>
  </si>
  <si>
    <t>中共萧县县委组织部</t>
  </si>
  <si>
    <t>县老年大学办公室</t>
  </si>
  <si>
    <t>2530101220</t>
  </si>
  <si>
    <t>李晨蕙</t>
  </si>
  <si>
    <t>中国石油大学（华东）</t>
  </si>
  <si>
    <t>电子信息工程</t>
  </si>
  <si>
    <t>本科</t>
  </si>
  <si>
    <t>中共萧县县委宣传部</t>
  </si>
  <si>
    <t>县社会科学界联合会</t>
  </si>
  <si>
    <t>2530101416</t>
  </si>
  <si>
    <t>梁茹婷</t>
  </si>
  <si>
    <t>皖西学院</t>
  </si>
  <si>
    <t>计算机科学与技术</t>
  </si>
  <si>
    <t>萧县人民政府办公室</t>
  </si>
  <si>
    <t>县优化营商环境服务中心</t>
  </si>
  <si>
    <t>2530102818</t>
  </si>
  <si>
    <t>刘建康</t>
  </si>
  <si>
    <t>南京大学</t>
  </si>
  <si>
    <t>人力资源管理</t>
  </si>
  <si>
    <t>2530103030</t>
  </si>
  <si>
    <t>许家晨</t>
  </si>
  <si>
    <t>四川外国语大学成都学院</t>
  </si>
  <si>
    <t>国际商务</t>
  </si>
  <si>
    <t>2530103607</t>
  </si>
  <si>
    <t>单赫然</t>
  </si>
  <si>
    <t>齐鲁理工学院</t>
  </si>
  <si>
    <t>软件工程</t>
  </si>
  <si>
    <t>萧县数据资源管理局</t>
  </si>
  <si>
    <t>县数据信息中心</t>
  </si>
  <si>
    <t>2530103808</t>
  </si>
  <si>
    <t>焦鹏</t>
  </si>
  <si>
    <t>太原科技大学</t>
  </si>
  <si>
    <t>县12345政务服务便民热线中心</t>
  </si>
  <si>
    <t>2530104029</t>
  </si>
  <si>
    <t>张书伟</t>
  </si>
  <si>
    <t>黄山学院</t>
  </si>
  <si>
    <t>公共事业管理</t>
  </si>
  <si>
    <t>萧县投资促进中心</t>
  </si>
  <si>
    <t>县投资促进中心</t>
  </si>
  <si>
    <t>2530104401</t>
  </si>
  <si>
    <t>赵子怡</t>
  </si>
  <si>
    <t>南京信息工程大学</t>
  </si>
  <si>
    <t>汉语国际教育专业</t>
  </si>
  <si>
    <t>萧县医疗保障局</t>
  </si>
  <si>
    <t>县城乡居民基本医疗保险
管理服务中心</t>
  </si>
  <si>
    <t>2530104718</t>
  </si>
  <si>
    <t>王彤潼</t>
  </si>
  <si>
    <t>皖南医学院</t>
  </si>
  <si>
    <t>药学</t>
  </si>
  <si>
    <t>萧县应急管理局</t>
  </si>
  <si>
    <t>县应急管理综合行政执法大队</t>
  </si>
  <si>
    <t>2530104812</t>
  </si>
  <si>
    <t>邵远明</t>
  </si>
  <si>
    <t>法学</t>
  </si>
  <si>
    <t>2530104928</t>
  </si>
  <si>
    <t>郭天骄</t>
  </si>
  <si>
    <t>石家庄铁道大学</t>
  </si>
  <si>
    <t>安全工程</t>
  </si>
  <si>
    <t>县防汛抗旱指挥中心</t>
  </si>
  <si>
    <t>2530105407</t>
  </si>
  <si>
    <t>张瑞琦</t>
  </si>
  <si>
    <t>合肥学院</t>
  </si>
  <si>
    <t>萧县文化和旅游局</t>
  </si>
  <si>
    <t>县文化市场综合行政执法大队</t>
  </si>
  <si>
    <t>2530105416</t>
  </si>
  <si>
    <t>任晓萌</t>
  </si>
  <si>
    <t>江西警察学院</t>
  </si>
  <si>
    <t>2530105504</t>
  </si>
  <si>
    <t>丁飞涛</t>
  </si>
  <si>
    <t>江苏大学</t>
  </si>
  <si>
    <t>县文化馆</t>
  </si>
  <si>
    <t>2530105724</t>
  </si>
  <si>
    <t>王惠莹</t>
  </si>
  <si>
    <t>商丘师范学院</t>
  </si>
  <si>
    <t>舞蹈编导</t>
  </si>
  <si>
    <t>萧县水利局</t>
  </si>
  <si>
    <t>县涵闸管理所</t>
  </si>
  <si>
    <t>2530105819</t>
  </si>
  <si>
    <t>鲁志豪</t>
  </si>
  <si>
    <t>东北石油大学</t>
  </si>
  <si>
    <t>给排水科学与工程</t>
  </si>
  <si>
    <t>2530106306</t>
  </si>
  <si>
    <t>鹿存键</t>
  </si>
  <si>
    <t>盐城工学院</t>
  </si>
  <si>
    <t>土木工程</t>
  </si>
  <si>
    <t>2530106411</t>
  </si>
  <si>
    <t>卢宇</t>
  </si>
  <si>
    <t>防灾科技学院</t>
  </si>
  <si>
    <t>县淮水北调工程管理中心</t>
  </si>
  <si>
    <t>2530106627</t>
  </si>
  <si>
    <t>张海涛</t>
  </si>
  <si>
    <t>南昌大学</t>
  </si>
  <si>
    <t>土木水利</t>
  </si>
  <si>
    <t>硕士研究生</t>
  </si>
  <si>
    <t>县水利工程建设管理中心</t>
  </si>
  <si>
    <t>戚寒霜</t>
  </si>
  <si>
    <t>县水利工程质量安全监督站</t>
  </si>
  <si>
    <t>周旭</t>
  </si>
  <si>
    <t>赵宇航</t>
  </si>
  <si>
    <t>萧县农业农村局</t>
  </si>
  <si>
    <t>县农业综合开发中心</t>
  </si>
  <si>
    <t>曹佳</t>
  </si>
  <si>
    <t>县农业综合行政执法大队</t>
  </si>
  <si>
    <t>刘雪婷</t>
  </si>
  <si>
    <t>闫歆媛</t>
  </si>
  <si>
    <t>县农业技术推广中心</t>
  </si>
  <si>
    <t>2530108106</t>
  </si>
  <si>
    <t>宋秀萍</t>
  </si>
  <si>
    <t>山东农业大学</t>
  </si>
  <si>
    <t>作物学</t>
  </si>
  <si>
    <t>2530108210</t>
  </si>
  <si>
    <t>朱静雯</t>
  </si>
  <si>
    <t>西北农林科技大学</t>
  </si>
  <si>
    <t>果树学</t>
  </si>
  <si>
    <t>2530108228</t>
  </si>
  <si>
    <t>徐畅</t>
  </si>
  <si>
    <t>安徽科技学院</t>
  </si>
  <si>
    <t>农业资源与环境</t>
  </si>
  <si>
    <t>2530108406</t>
  </si>
  <si>
    <t>徐甜甜</t>
  </si>
  <si>
    <t>安徽财经大学</t>
  </si>
  <si>
    <t>会计学</t>
  </si>
  <si>
    <t>萧县民政局</t>
  </si>
  <si>
    <t>县民政局婚姻登记处</t>
  </si>
  <si>
    <t>2530202118</t>
  </si>
  <si>
    <t>罗序明</t>
  </si>
  <si>
    <t>江西师范大学科学技术学院</t>
  </si>
  <si>
    <t>物流管理</t>
  </si>
  <si>
    <t>2530202906</t>
  </si>
  <si>
    <t>丁梦桐</t>
  </si>
  <si>
    <t>淮北师范大学</t>
  </si>
  <si>
    <t>汉语言文学（师范）</t>
  </si>
  <si>
    <t>县殡葬管理处</t>
  </si>
  <si>
    <t>2530203108</t>
  </si>
  <si>
    <t>李雪洁</t>
  </si>
  <si>
    <t>安徽大学</t>
  </si>
  <si>
    <t>社会工作</t>
  </si>
  <si>
    <t>县长山公墓管理服务中心</t>
  </si>
  <si>
    <t>2530203623</t>
  </si>
  <si>
    <t>吴雨寒</t>
  </si>
  <si>
    <t>南京审计大学金审学院</t>
  </si>
  <si>
    <t>税收学</t>
  </si>
  <si>
    <t>萧县城市管理局</t>
  </si>
  <si>
    <t>县城市管理监督指挥中心</t>
  </si>
  <si>
    <t>2530204206</t>
  </si>
  <si>
    <t>李靖祥</t>
  </si>
  <si>
    <t>河南师范大学</t>
  </si>
  <si>
    <t>2530300105</t>
  </si>
  <si>
    <t>邱博伟</t>
  </si>
  <si>
    <t>齐鲁工业大学</t>
  </si>
  <si>
    <t>县生活垃圾分类管理中心</t>
  </si>
  <si>
    <t>2530300211</t>
  </si>
  <si>
    <t>史学伟</t>
  </si>
  <si>
    <t>福州大学</t>
  </si>
  <si>
    <t>化学</t>
  </si>
  <si>
    <t>2530300306</t>
  </si>
  <si>
    <t>朱芝璇</t>
  </si>
  <si>
    <t>岭南大学</t>
  </si>
  <si>
    <t>公共管理（健康及社会服务管理）</t>
  </si>
  <si>
    <t>县城市管理综合行政执法大队</t>
  </si>
  <si>
    <t>2530300330</t>
  </si>
  <si>
    <t>陈兆卓</t>
  </si>
  <si>
    <t>合肥经济学院</t>
  </si>
  <si>
    <t>徐慧芸</t>
  </si>
  <si>
    <t>方倩倩</t>
  </si>
  <si>
    <t>曹娟娟</t>
  </si>
  <si>
    <t>董晓雨</t>
  </si>
  <si>
    <t>吕静雅</t>
  </si>
  <si>
    <t>康云飞</t>
  </si>
  <si>
    <t>王家乐</t>
  </si>
  <si>
    <t>张俊峰</t>
  </si>
  <si>
    <t>刘冷翠</t>
  </si>
  <si>
    <t>萧县科学技术局</t>
  </si>
  <si>
    <t>县科学技术开发应用中心</t>
  </si>
  <si>
    <t>2530301624</t>
  </si>
  <si>
    <t>张丹阳</t>
  </si>
  <si>
    <t>渤海大学</t>
  </si>
  <si>
    <t>食品加工与安全</t>
  </si>
  <si>
    <t>萧县司法局</t>
  </si>
  <si>
    <t>县法律援助中心</t>
  </si>
  <si>
    <t>2530302203</t>
  </si>
  <si>
    <t>薛陇海</t>
  </si>
  <si>
    <t>国家开放大学</t>
  </si>
  <si>
    <t>县行政复议与应诉服务中心</t>
  </si>
  <si>
    <t>陈曦</t>
  </si>
  <si>
    <t>陈列</t>
  </si>
  <si>
    <t>2530302317</t>
  </si>
  <si>
    <t>李大伟</t>
  </si>
  <si>
    <t>安徽师范大学</t>
  </si>
  <si>
    <t>萧县市场监督管理局</t>
  </si>
  <si>
    <t>县知识产权事业发展中心</t>
  </si>
  <si>
    <t>2530302512</t>
  </si>
  <si>
    <t>郝婉雪</t>
  </si>
  <si>
    <t>县市场监管综合行政执法大队</t>
  </si>
  <si>
    <t>王家卫</t>
  </si>
  <si>
    <t>张续瀚</t>
  </si>
  <si>
    <t>张浩</t>
  </si>
  <si>
    <t>于龙龙</t>
  </si>
  <si>
    <t>赵宇</t>
  </si>
  <si>
    <t>萧县统计局</t>
  </si>
  <si>
    <t>县工业统计调查中心</t>
  </si>
  <si>
    <t>2530304620</t>
  </si>
  <si>
    <t>张倩宇</t>
  </si>
  <si>
    <t>巢湖学院</t>
  </si>
  <si>
    <t>应用统计学专业</t>
  </si>
  <si>
    <t>县社情民意调查中心</t>
  </si>
  <si>
    <t>2530304807</t>
  </si>
  <si>
    <t>吴若瑜</t>
  </si>
  <si>
    <t>汉语言文学</t>
  </si>
  <si>
    <t>萧县人力资源和社会保障局</t>
  </si>
  <si>
    <t>县人才综合服务中心</t>
  </si>
  <si>
    <t>2530305405</t>
  </si>
  <si>
    <t>叶士杰</t>
  </si>
  <si>
    <t>安徽工业大学</t>
  </si>
  <si>
    <t>县劳动人事争议仲裁院</t>
  </si>
  <si>
    <t>2530305510</t>
  </si>
  <si>
    <t>周洲</t>
  </si>
  <si>
    <t>南京审计大学</t>
  </si>
  <si>
    <t>县城乡居民社会养老保险管理中心</t>
  </si>
  <si>
    <t>2530306118</t>
  </si>
  <si>
    <t>王雨薇</t>
  </si>
  <si>
    <t>阳光学院</t>
  </si>
  <si>
    <t>工商管理</t>
  </si>
  <si>
    <t>2530306706</t>
  </si>
  <si>
    <t>许雯</t>
  </si>
  <si>
    <t>信息管理与信息系统</t>
  </si>
  <si>
    <t>萧县教育体育局</t>
  </si>
  <si>
    <t>县学生营养改善计划服务中心</t>
  </si>
  <si>
    <t>马潇园</t>
  </si>
  <si>
    <t>王梓傲</t>
  </si>
  <si>
    <t>县教育安全管理中心</t>
  </si>
  <si>
    <t>肖雪琪</t>
  </si>
  <si>
    <t>李旸</t>
  </si>
  <si>
    <t>县教育招生考试中心</t>
  </si>
  <si>
    <t>2530400505</t>
  </si>
  <si>
    <t>徐浩翔</t>
  </si>
  <si>
    <t>浙江师范大学</t>
  </si>
  <si>
    <t>县教育党建服务中心</t>
  </si>
  <si>
    <t>2530400714</t>
  </si>
  <si>
    <t>单熙源</t>
  </si>
  <si>
    <t>中国社会科学院大学</t>
  </si>
  <si>
    <t>马克思主义理论</t>
  </si>
  <si>
    <t>县勤工俭学服务中心</t>
  </si>
  <si>
    <t>2530401306</t>
  </si>
  <si>
    <t>杜月</t>
  </si>
  <si>
    <t>宿州学院</t>
  </si>
  <si>
    <t>县青少年校外活动中心</t>
  </si>
  <si>
    <t>2530401512</t>
  </si>
  <si>
    <t>刘芷烨</t>
  </si>
  <si>
    <t>山东中医药大学</t>
  </si>
  <si>
    <t>运动人体科学</t>
  </si>
  <si>
    <t>中共萧县县委党校</t>
  </si>
  <si>
    <t>2530401812</t>
  </si>
  <si>
    <t>徐茂晋</t>
  </si>
  <si>
    <t>华中师范大学</t>
  </si>
  <si>
    <t>政治学</t>
  </si>
  <si>
    <t>萧县经济开发区管理委员会</t>
  </si>
  <si>
    <t>县经济开发区综合执法中心</t>
  </si>
  <si>
    <t>2530402327</t>
  </si>
  <si>
    <t>江秀丽</t>
  </si>
  <si>
    <t>铜陵学院</t>
  </si>
  <si>
    <t>保险学</t>
  </si>
  <si>
    <t>2530402507</t>
  </si>
  <si>
    <t>杜广源</t>
  </si>
  <si>
    <t>天津工业大学</t>
  </si>
  <si>
    <t>县化工园管理服务中心</t>
  </si>
  <si>
    <t>黄双双</t>
  </si>
  <si>
    <t>刘满</t>
  </si>
  <si>
    <t>萧县科学技术协会</t>
  </si>
  <si>
    <t>县科技馆</t>
  </si>
  <si>
    <t>2530403330</t>
  </si>
  <si>
    <t>范楷凤</t>
  </si>
  <si>
    <t>北京第二外国语学院</t>
  </si>
  <si>
    <t>朝鲜语专业</t>
  </si>
  <si>
    <t>萧县融媒体中心</t>
  </si>
  <si>
    <t>县融媒体中心</t>
  </si>
  <si>
    <t>2530403709</t>
  </si>
  <si>
    <t>任思婵</t>
  </si>
  <si>
    <t>新闻学</t>
  </si>
  <si>
    <t>2530404017</t>
  </si>
  <si>
    <t>缪光耀</t>
  </si>
  <si>
    <t>中原工学院</t>
  </si>
  <si>
    <t>电子信息</t>
  </si>
  <si>
    <t>萧县林业发展中心</t>
  </si>
  <si>
    <t>县森林病虫防治检疫站</t>
  </si>
  <si>
    <t>2530404808</t>
  </si>
  <si>
    <t>李云喜</t>
  </si>
  <si>
    <t>安徽农业大学经济技术学院</t>
  </si>
  <si>
    <t>县林木种苗管理站</t>
  </si>
  <si>
    <t>2530405329</t>
  </si>
  <si>
    <t>李孟圆</t>
  </si>
  <si>
    <t>学前教育</t>
  </si>
  <si>
    <t>萧县重点工程建设管理中心</t>
  </si>
  <si>
    <t>县重点工程建设管理中心</t>
  </si>
  <si>
    <t>2530406209</t>
  </si>
  <si>
    <t>王晶</t>
  </si>
  <si>
    <t>上海对外经贸大学</t>
  </si>
  <si>
    <t>会计</t>
  </si>
  <si>
    <t>张江萧县高新技术产业
管理服务中心</t>
  </si>
  <si>
    <t>赵彬彬</t>
  </si>
  <si>
    <t>范梦雨</t>
  </si>
  <si>
    <t>2530407424</t>
  </si>
  <si>
    <t>王世龙</t>
  </si>
  <si>
    <t>河南城建学院</t>
  </si>
  <si>
    <t>电气工程及其自动化</t>
  </si>
  <si>
    <t>萧县皇藏峪国家森林公园管理处</t>
  </si>
  <si>
    <t>县皇藏峪国家森林公园管理处</t>
  </si>
  <si>
    <t>2530408011</t>
  </si>
  <si>
    <t>李柏锦</t>
  </si>
  <si>
    <t>阜阳师范大学</t>
  </si>
  <si>
    <t>2530408207</t>
  </si>
  <si>
    <t>刘畅</t>
  </si>
  <si>
    <t>萧县住房和城乡建设局</t>
  </si>
  <si>
    <t>县燃气管理服务中心</t>
  </si>
  <si>
    <t>杜秋丽</t>
  </si>
  <si>
    <t>周云菁</t>
  </si>
  <si>
    <t>张睿莘</t>
  </si>
  <si>
    <t>县经济开发区建筑工程
质量安全监督所</t>
  </si>
  <si>
    <t>冯注涵</t>
  </si>
  <si>
    <t>2530409705</t>
  </si>
  <si>
    <t>李松林</t>
  </si>
  <si>
    <t>黄河科技学院</t>
  </si>
  <si>
    <t>县房屋征收管理服务中心</t>
  </si>
  <si>
    <t>2530410322</t>
  </si>
  <si>
    <t>杨子欣</t>
  </si>
  <si>
    <t>中国矿业大学</t>
  </si>
  <si>
    <t>2530410717</t>
  </si>
  <si>
    <t>梁洪浩</t>
  </si>
  <si>
    <t>安徽理工大学</t>
  </si>
  <si>
    <t>遥感科学与技术</t>
  </si>
  <si>
    <t>2530410724</t>
  </si>
  <si>
    <t>竹培衔</t>
  </si>
  <si>
    <t>风景园林</t>
  </si>
  <si>
    <t>萧县自然资源和规划局</t>
  </si>
  <si>
    <t>乡镇自然资源和规划所</t>
  </si>
  <si>
    <t>袁满</t>
  </si>
  <si>
    <t>马国庆</t>
  </si>
  <si>
    <t>陈敏慧</t>
  </si>
  <si>
    <t>张媛媛</t>
  </si>
  <si>
    <t>李慧珍</t>
  </si>
  <si>
    <t>蔡琼</t>
  </si>
  <si>
    <t>李家远</t>
  </si>
  <si>
    <t>赵鹏</t>
  </si>
  <si>
    <t>张杨</t>
  </si>
  <si>
    <t>朱柔鸿</t>
  </si>
  <si>
    <t>徐通</t>
  </si>
  <si>
    <t>王洁</t>
  </si>
  <si>
    <t>周炜烨</t>
  </si>
  <si>
    <t>张大鹏</t>
  </si>
  <si>
    <t>洪骐</t>
  </si>
  <si>
    <t>刘凯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</si>
</sst>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7"/>
  <sheetViews>
    <sheetView tabSelected="1" zoomScale="85" zoomScaleNormal="85" zoomScaleSheetLayoutView="70" workbookViewId="0">
      <pane ySplit="2" topLeftCell="A41" activePane="bottomLeft" state="frozen"/>
      <selection/>
      <selection pane="bottomLeft" activeCell="I2" sqref="I$1:I$1048576"/>
    </sheetView>
  </sheetViews>
  <sheetFormatPr defaultColWidth="9" defaultRowHeight="13.5"/>
  <cols>
    <col min="1" max="1" width="8" style="1" customWidth="1"/>
    <col min="2" max="2" width="38.9666666666667" style="1" customWidth="1"/>
    <col min="3" max="3" width="43.275" style="1" customWidth="1"/>
    <col min="4" max="5" width="14.625" style="1" customWidth="1"/>
    <col min="6" max="6" width="15.625" style="1" customWidth="1"/>
    <col min="7" max="7" width="37.2" style="1" customWidth="1"/>
    <col min="8" max="8" width="56.6166666666667" style="1" customWidth="1"/>
    <col min="9" max="9" width="19.1083333333333" style="1" customWidth="1"/>
    <col min="10" max="10" width="16.4666666666667" style="3" customWidth="1"/>
    <col min="11" max="16384" width="9" style="1"/>
  </cols>
  <sheetData>
    <row r="1" s="1" customFormat="1" ht="44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50" customHeight="1" spans="1:10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50" customHeight="1" spans="1:10">
      <c r="A3" s="8">
        <v>1</v>
      </c>
      <c r="B3" s="9" t="s">
        <v>11</v>
      </c>
      <c r="C3" s="9" t="s">
        <v>12</v>
      </c>
      <c r="D3" s="9">
        <v>250301</v>
      </c>
      <c r="E3" s="9" t="str">
        <f>"2530100210"</f>
        <v>2530100210</v>
      </c>
      <c r="F3" s="9" t="s">
        <v>13</v>
      </c>
      <c r="G3" s="9" t="str">
        <f>"淮阴工学院"</f>
        <v>淮阴工学院</v>
      </c>
      <c r="H3" s="9" t="str">
        <f>"会计学"</f>
        <v>会计学</v>
      </c>
      <c r="I3" s="9" t="str">
        <f>"本科"</f>
        <v>本科</v>
      </c>
      <c r="J3" s="24">
        <v>78.6</v>
      </c>
    </row>
    <row r="4" s="1" customFormat="1" ht="25" customHeight="1" spans="1:10">
      <c r="A4" s="10">
        <v>2</v>
      </c>
      <c r="B4" s="11" t="s">
        <v>14</v>
      </c>
      <c r="C4" s="11" t="s">
        <v>15</v>
      </c>
      <c r="D4" s="11">
        <v>250302</v>
      </c>
      <c r="E4" s="9" t="str">
        <f>"2530100802"</f>
        <v>2530100802</v>
      </c>
      <c r="F4" s="9" t="s">
        <v>16</v>
      </c>
      <c r="G4" s="9" t="str">
        <f>"河南师范大学"</f>
        <v>河南师范大学</v>
      </c>
      <c r="H4" s="9" t="str">
        <f>"物联网工程专业"</f>
        <v>物联网工程专业</v>
      </c>
      <c r="I4" s="9" t="str">
        <f>"本科"</f>
        <v>本科</v>
      </c>
      <c r="J4" s="24">
        <v>76.7</v>
      </c>
    </row>
    <row r="5" s="1" customFormat="1" ht="25" customHeight="1" spans="1:10">
      <c r="A5" s="12"/>
      <c r="B5" s="13"/>
      <c r="C5" s="13"/>
      <c r="D5" s="13"/>
      <c r="E5" s="9" t="str">
        <f>"2530100428"</f>
        <v>2530100428</v>
      </c>
      <c r="F5" s="9" t="s">
        <v>17</v>
      </c>
      <c r="G5" s="9" t="str">
        <f>"安徽建筑大学城市建设学院"</f>
        <v>安徽建筑大学城市建设学院</v>
      </c>
      <c r="H5" s="9" t="str">
        <f>"物联网工程"</f>
        <v>物联网工程</v>
      </c>
      <c r="I5" s="9" t="str">
        <f>"本科"</f>
        <v>本科</v>
      </c>
      <c r="J5" s="24">
        <v>75.5666666666667</v>
      </c>
    </row>
    <row r="6" s="1" customFormat="1" ht="25" customHeight="1" spans="1:10">
      <c r="A6" s="8">
        <v>3</v>
      </c>
      <c r="B6" s="9" t="s">
        <v>18</v>
      </c>
      <c r="C6" s="9" t="s">
        <v>19</v>
      </c>
      <c r="D6" s="9">
        <v>250303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24">
        <v>76.35</v>
      </c>
    </row>
    <row r="7" s="2" customFormat="1" ht="25" customHeight="1" spans="1:10">
      <c r="A7" s="8">
        <v>4</v>
      </c>
      <c r="B7" s="14" t="s">
        <v>25</v>
      </c>
      <c r="C7" s="14" t="s">
        <v>26</v>
      </c>
      <c r="D7" s="9">
        <v>250304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24</v>
      </c>
      <c r="J7" s="24">
        <v>77.0333333333333</v>
      </c>
    </row>
    <row r="8" s="1" customFormat="1" ht="25" customHeight="1" spans="1:10">
      <c r="A8" s="8">
        <v>5</v>
      </c>
      <c r="B8" s="14" t="s">
        <v>31</v>
      </c>
      <c r="C8" s="14" t="s">
        <v>32</v>
      </c>
      <c r="D8" s="11">
        <v>250305</v>
      </c>
      <c r="E8" s="9" t="s">
        <v>33</v>
      </c>
      <c r="F8" s="9" t="s">
        <v>34</v>
      </c>
      <c r="G8" s="9" t="s">
        <v>35</v>
      </c>
      <c r="H8" s="9" t="s">
        <v>36</v>
      </c>
      <c r="I8" s="9" t="s">
        <v>24</v>
      </c>
      <c r="J8" s="24">
        <v>80.3</v>
      </c>
    </row>
    <row r="9" s="1" customFormat="1" ht="25" customHeight="1" spans="1:10">
      <c r="A9" s="8"/>
      <c r="B9" s="14"/>
      <c r="C9" s="14"/>
      <c r="D9" s="13"/>
      <c r="E9" s="9" t="s">
        <v>37</v>
      </c>
      <c r="F9" s="9" t="s">
        <v>38</v>
      </c>
      <c r="G9" s="9" t="s">
        <v>39</v>
      </c>
      <c r="H9" s="9" t="s">
        <v>40</v>
      </c>
      <c r="I9" s="9" t="s">
        <v>24</v>
      </c>
      <c r="J9" s="24">
        <v>77.9833333333333</v>
      </c>
    </row>
    <row r="10" s="1" customFormat="1" ht="25" customHeight="1" spans="1:10">
      <c r="A10" s="8"/>
      <c r="B10" s="14"/>
      <c r="C10" s="14"/>
      <c r="D10" s="9">
        <v>250306</v>
      </c>
      <c r="E10" s="9" t="s">
        <v>41</v>
      </c>
      <c r="F10" s="9" t="s">
        <v>42</v>
      </c>
      <c r="G10" s="9" t="s">
        <v>43</v>
      </c>
      <c r="H10" s="9" t="s">
        <v>44</v>
      </c>
      <c r="I10" s="9" t="s">
        <v>24</v>
      </c>
      <c r="J10" s="24">
        <v>80.8833333333333</v>
      </c>
    </row>
    <row r="11" s="2" customFormat="1" ht="25" customHeight="1" spans="1:10">
      <c r="A11" s="8">
        <v>6</v>
      </c>
      <c r="B11" s="14" t="s">
        <v>45</v>
      </c>
      <c r="C11" s="14" t="s">
        <v>46</v>
      </c>
      <c r="D11" s="9">
        <v>250307</v>
      </c>
      <c r="E11" s="9" t="s">
        <v>47</v>
      </c>
      <c r="F11" s="9" t="s">
        <v>48</v>
      </c>
      <c r="G11" s="9" t="s">
        <v>49</v>
      </c>
      <c r="H11" s="9" t="s">
        <v>30</v>
      </c>
      <c r="I11" s="9" t="s">
        <v>24</v>
      </c>
      <c r="J11" s="24">
        <v>75.79</v>
      </c>
    </row>
    <row r="12" s="2" customFormat="1" ht="25" customHeight="1" spans="1:10">
      <c r="A12" s="8"/>
      <c r="B12" s="14"/>
      <c r="C12" s="14" t="s">
        <v>50</v>
      </c>
      <c r="D12" s="9">
        <v>250308</v>
      </c>
      <c r="E12" s="9" t="s">
        <v>51</v>
      </c>
      <c r="F12" s="9" t="s">
        <v>52</v>
      </c>
      <c r="G12" s="9" t="s">
        <v>53</v>
      </c>
      <c r="H12" s="9" t="s">
        <v>54</v>
      </c>
      <c r="I12" s="9" t="s">
        <v>24</v>
      </c>
      <c r="J12" s="24">
        <v>74.9966666666667</v>
      </c>
    </row>
    <row r="13" s="1" customFormat="1" ht="25" customHeight="1" spans="1:10">
      <c r="A13" s="8">
        <v>7</v>
      </c>
      <c r="B13" s="14" t="s">
        <v>55</v>
      </c>
      <c r="C13" s="14" t="s">
        <v>56</v>
      </c>
      <c r="D13" s="9">
        <v>250309</v>
      </c>
      <c r="E13" s="9" t="s">
        <v>57</v>
      </c>
      <c r="F13" s="9" t="s">
        <v>58</v>
      </c>
      <c r="G13" s="9" t="s">
        <v>59</v>
      </c>
      <c r="H13" s="9" t="s">
        <v>60</v>
      </c>
      <c r="I13" s="9" t="s">
        <v>24</v>
      </c>
      <c r="J13" s="24">
        <v>75.26</v>
      </c>
    </row>
    <row r="14" s="2" customFormat="1" ht="50" customHeight="1" spans="1:10">
      <c r="A14" s="8">
        <v>8</v>
      </c>
      <c r="B14" s="14" t="s">
        <v>61</v>
      </c>
      <c r="C14" s="15" t="s">
        <v>62</v>
      </c>
      <c r="D14" s="9">
        <v>250310</v>
      </c>
      <c r="E14" s="9" t="s">
        <v>63</v>
      </c>
      <c r="F14" s="9" t="s">
        <v>64</v>
      </c>
      <c r="G14" s="9" t="s">
        <v>65</v>
      </c>
      <c r="H14" s="9" t="s">
        <v>66</v>
      </c>
      <c r="I14" s="9" t="s">
        <v>24</v>
      </c>
      <c r="J14" s="24">
        <v>77.8933333333333</v>
      </c>
    </row>
    <row r="15" s="2" customFormat="1" ht="25" customHeight="1" spans="1:10">
      <c r="A15" s="8">
        <v>9</v>
      </c>
      <c r="B15" s="14" t="s">
        <v>67</v>
      </c>
      <c r="C15" s="14" t="s">
        <v>68</v>
      </c>
      <c r="D15" s="9">
        <v>250311</v>
      </c>
      <c r="E15" s="9" t="s">
        <v>69</v>
      </c>
      <c r="F15" s="9" t="s">
        <v>70</v>
      </c>
      <c r="G15" s="9" t="s">
        <v>29</v>
      </c>
      <c r="H15" s="9" t="s">
        <v>71</v>
      </c>
      <c r="I15" s="9" t="s">
        <v>24</v>
      </c>
      <c r="J15" s="24">
        <v>70.8666666666667</v>
      </c>
    </row>
    <row r="16" s="2" customFormat="1" ht="25" customHeight="1" spans="1:10">
      <c r="A16" s="8"/>
      <c r="B16" s="14"/>
      <c r="C16" s="14"/>
      <c r="D16" s="9">
        <v>250312</v>
      </c>
      <c r="E16" s="9" t="s">
        <v>72</v>
      </c>
      <c r="F16" s="9" t="s">
        <v>73</v>
      </c>
      <c r="G16" s="9" t="s">
        <v>74</v>
      </c>
      <c r="H16" s="9" t="s">
        <v>75</v>
      </c>
      <c r="I16" s="9" t="s">
        <v>24</v>
      </c>
      <c r="J16" s="24">
        <v>75.1866666666667</v>
      </c>
    </row>
    <row r="17" s="2" customFormat="1" ht="25" customHeight="1" spans="1:10">
      <c r="A17" s="8"/>
      <c r="B17" s="14"/>
      <c r="C17" s="14" t="s">
        <v>76</v>
      </c>
      <c r="D17" s="9">
        <v>250313</v>
      </c>
      <c r="E17" s="9" t="s">
        <v>77</v>
      </c>
      <c r="F17" s="9" t="s">
        <v>78</v>
      </c>
      <c r="G17" s="9" t="s">
        <v>79</v>
      </c>
      <c r="H17" s="9" t="s">
        <v>23</v>
      </c>
      <c r="I17" s="9" t="s">
        <v>24</v>
      </c>
      <c r="J17" s="24">
        <v>76.0566666666667</v>
      </c>
    </row>
    <row r="18" s="2" customFormat="1" ht="25" customHeight="1" spans="1:10">
      <c r="A18" s="8">
        <v>10</v>
      </c>
      <c r="B18" s="14" t="s">
        <v>80</v>
      </c>
      <c r="C18" s="16" t="s">
        <v>81</v>
      </c>
      <c r="D18" s="11">
        <v>250314</v>
      </c>
      <c r="E18" s="9" t="s">
        <v>82</v>
      </c>
      <c r="F18" s="9" t="s">
        <v>83</v>
      </c>
      <c r="G18" s="9" t="s">
        <v>84</v>
      </c>
      <c r="H18" s="9" t="s">
        <v>71</v>
      </c>
      <c r="I18" s="9" t="s">
        <v>24</v>
      </c>
      <c r="J18" s="24">
        <v>74.2666666666667</v>
      </c>
    </row>
    <row r="19" s="2" customFormat="1" ht="25" customHeight="1" spans="1:10">
      <c r="A19" s="8"/>
      <c r="B19" s="14"/>
      <c r="C19" s="17"/>
      <c r="D19" s="13"/>
      <c r="E19" s="9" t="s">
        <v>85</v>
      </c>
      <c r="F19" s="9" t="s">
        <v>86</v>
      </c>
      <c r="G19" s="9" t="s">
        <v>87</v>
      </c>
      <c r="H19" s="9" t="s">
        <v>71</v>
      </c>
      <c r="I19" s="9" t="s">
        <v>24</v>
      </c>
      <c r="J19" s="24">
        <v>71.9333333333333</v>
      </c>
    </row>
    <row r="20" s="2" customFormat="1" ht="25" customHeight="1" spans="1:10">
      <c r="A20" s="8"/>
      <c r="B20" s="14"/>
      <c r="C20" s="14" t="s">
        <v>88</v>
      </c>
      <c r="D20" s="9">
        <v>250315</v>
      </c>
      <c r="E20" s="9" t="s">
        <v>89</v>
      </c>
      <c r="F20" s="9" t="s">
        <v>90</v>
      </c>
      <c r="G20" s="9" t="s">
        <v>91</v>
      </c>
      <c r="H20" s="9" t="s">
        <v>92</v>
      </c>
      <c r="I20" s="9" t="s">
        <v>24</v>
      </c>
      <c r="J20" s="24">
        <v>71.6266666666667</v>
      </c>
    </row>
    <row r="21" s="1" customFormat="1" ht="25" customHeight="1" spans="1:10">
      <c r="A21" s="10">
        <v>11</v>
      </c>
      <c r="B21" s="18" t="s">
        <v>93</v>
      </c>
      <c r="C21" s="16" t="s">
        <v>94</v>
      </c>
      <c r="D21" s="11">
        <v>250316</v>
      </c>
      <c r="E21" s="9" t="s">
        <v>95</v>
      </c>
      <c r="F21" s="9" t="s">
        <v>96</v>
      </c>
      <c r="G21" s="9" t="s">
        <v>97</v>
      </c>
      <c r="H21" s="9" t="s">
        <v>98</v>
      </c>
      <c r="I21" s="9" t="s">
        <v>24</v>
      </c>
      <c r="J21" s="24">
        <v>75.2133333333333</v>
      </c>
    </row>
    <row r="22" s="1" customFormat="1" ht="25" customHeight="1" spans="1:10">
      <c r="A22" s="19"/>
      <c r="B22" s="20"/>
      <c r="C22" s="21"/>
      <c r="D22" s="22"/>
      <c r="E22" s="9" t="s">
        <v>99</v>
      </c>
      <c r="F22" s="9" t="s">
        <v>100</v>
      </c>
      <c r="G22" s="9" t="s">
        <v>101</v>
      </c>
      <c r="H22" s="9" t="s">
        <v>102</v>
      </c>
      <c r="I22" s="9" t="s">
        <v>24</v>
      </c>
      <c r="J22" s="24">
        <v>74.8566666666667</v>
      </c>
    </row>
    <row r="23" s="1" customFormat="1" ht="25" customHeight="1" spans="1:10">
      <c r="A23" s="19"/>
      <c r="B23" s="20"/>
      <c r="C23" s="17"/>
      <c r="D23" s="13"/>
      <c r="E23" s="9" t="s">
        <v>103</v>
      </c>
      <c r="F23" s="9" t="s">
        <v>104</v>
      </c>
      <c r="G23" s="9" t="s">
        <v>105</v>
      </c>
      <c r="H23" s="9" t="s">
        <v>102</v>
      </c>
      <c r="I23" s="9" t="s">
        <v>24</v>
      </c>
      <c r="J23" s="24">
        <v>74.3833333333333</v>
      </c>
    </row>
    <row r="24" s="1" customFormat="1" ht="25" customHeight="1" spans="1:10">
      <c r="A24" s="19"/>
      <c r="B24" s="20"/>
      <c r="C24" s="14" t="s">
        <v>106</v>
      </c>
      <c r="D24" s="9">
        <v>250317</v>
      </c>
      <c r="E24" s="9" t="s">
        <v>107</v>
      </c>
      <c r="F24" s="9" t="s">
        <v>108</v>
      </c>
      <c r="G24" s="9" t="s">
        <v>109</v>
      </c>
      <c r="H24" s="9" t="s">
        <v>110</v>
      </c>
      <c r="I24" s="9" t="s">
        <v>111</v>
      </c>
      <c r="J24" s="24">
        <v>72.79</v>
      </c>
    </row>
    <row r="25" s="1" customFormat="1" ht="25" customHeight="1" spans="1:10">
      <c r="A25" s="19"/>
      <c r="B25" s="20"/>
      <c r="C25" s="14" t="s">
        <v>112</v>
      </c>
      <c r="D25" s="9">
        <v>250318</v>
      </c>
      <c r="E25" s="9" t="str">
        <f>"2530107108"</f>
        <v>2530107108</v>
      </c>
      <c r="F25" s="9" t="s">
        <v>113</v>
      </c>
      <c r="G25" s="9" t="str">
        <f>"长春理工大学"</f>
        <v>长春理工大学</v>
      </c>
      <c r="H25" s="9" t="str">
        <f>"会计学"</f>
        <v>会计学</v>
      </c>
      <c r="I25" s="9" t="str">
        <f t="shared" ref="I25:I28" si="0">"本科"</f>
        <v>本科</v>
      </c>
      <c r="J25" s="24">
        <v>80.7766666666667</v>
      </c>
    </row>
    <row r="26" s="1" customFormat="1" ht="25" customHeight="1" spans="1:10">
      <c r="A26" s="19"/>
      <c r="B26" s="20"/>
      <c r="C26" s="16" t="s">
        <v>114</v>
      </c>
      <c r="D26" s="11">
        <v>250319</v>
      </c>
      <c r="E26" s="9" t="str">
        <f>"2530107425"</f>
        <v>2530107425</v>
      </c>
      <c r="F26" s="9" t="s">
        <v>115</v>
      </c>
      <c r="G26" s="9" t="str">
        <f>"蚌埠学院"</f>
        <v>蚌埠学院</v>
      </c>
      <c r="H26" s="9" t="str">
        <f>"水利水电工程"</f>
        <v>水利水电工程</v>
      </c>
      <c r="I26" s="9" t="str">
        <f t="shared" si="0"/>
        <v>本科</v>
      </c>
      <c r="J26" s="24">
        <v>76.1666666666667</v>
      </c>
    </row>
    <row r="27" s="1" customFormat="1" ht="25" customHeight="1" spans="1:10">
      <c r="A27" s="12"/>
      <c r="B27" s="23"/>
      <c r="C27" s="17"/>
      <c r="D27" s="13"/>
      <c r="E27" s="9" t="str">
        <f>"2530107319"</f>
        <v>2530107319</v>
      </c>
      <c r="F27" s="9" t="s">
        <v>116</v>
      </c>
      <c r="G27" s="9" t="str">
        <f>"安徽工程大学"</f>
        <v>安徽工程大学</v>
      </c>
      <c r="H27" s="9" t="str">
        <f>"给排水科学与工程"</f>
        <v>给排水科学与工程</v>
      </c>
      <c r="I27" s="9" t="str">
        <f t="shared" si="0"/>
        <v>本科</v>
      </c>
      <c r="J27" s="24">
        <v>75.2466666666667</v>
      </c>
    </row>
    <row r="28" s="1" customFormat="1" ht="25" customHeight="1" spans="1:10">
      <c r="A28" s="8">
        <v>12</v>
      </c>
      <c r="B28" s="14" t="s">
        <v>117</v>
      </c>
      <c r="C28" s="14" t="s">
        <v>118</v>
      </c>
      <c r="D28" s="9">
        <v>250320</v>
      </c>
      <c r="E28" s="9" t="str">
        <f>"2530107803"</f>
        <v>2530107803</v>
      </c>
      <c r="F28" s="9" t="s">
        <v>119</v>
      </c>
      <c r="G28" s="9" t="str">
        <f>"南昌工程学院"</f>
        <v>南昌工程学院</v>
      </c>
      <c r="H28" s="9" t="str">
        <f>"农业水利工程"</f>
        <v>农业水利工程</v>
      </c>
      <c r="I28" s="9" t="str">
        <f t="shared" si="0"/>
        <v>本科</v>
      </c>
      <c r="J28" s="24">
        <v>72.6</v>
      </c>
    </row>
    <row r="29" s="1" customFormat="1" ht="25" customHeight="1" spans="1:10">
      <c r="A29" s="8"/>
      <c r="B29" s="14"/>
      <c r="C29" s="16" t="s">
        <v>120</v>
      </c>
      <c r="D29" s="11">
        <v>250321</v>
      </c>
      <c r="E29" s="9" t="str">
        <f>"2530107826"</f>
        <v>2530107826</v>
      </c>
      <c r="F29" s="9" t="s">
        <v>121</v>
      </c>
      <c r="G29" s="9" t="str">
        <f>"中国矿业大学"</f>
        <v>中国矿业大学</v>
      </c>
      <c r="H29" s="9" t="str">
        <f>"法律（非法学）"</f>
        <v>法律（非法学）</v>
      </c>
      <c r="I29" s="9" t="str">
        <f>"硕士研究生"</f>
        <v>硕士研究生</v>
      </c>
      <c r="J29" s="24">
        <v>75.3433333333333</v>
      </c>
    </row>
    <row r="30" s="1" customFormat="1" ht="25" customHeight="1" spans="1:10">
      <c r="A30" s="8"/>
      <c r="B30" s="14"/>
      <c r="C30" s="17"/>
      <c r="D30" s="13"/>
      <c r="E30" s="9" t="str">
        <f>"2530107818"</f>
        <v>2530107818</v>
      </c>
      <c r="F30" s="9" t="s">
        <v>122</v>
      </c>
      <c r="G30" s="9" t="str">
        <f>"海南大学"</f>
        <v>海南大学</v>
      </c>
      <c r="H30" s="9" t="str">
        <f>"法学"</f>
        <v>法学</v>
      </c>
      <c r="I30" s="9" t="str">
        <f>"本科"</f>
        <v>本科</v>
      </c>
      <c r="J30" s="24">
        <v>73.87</v>
      </c>
    </row>
    <row r="31" s="1" customFormat="1" ht="25" customHeight="1" spans="1:10">
      <c r="A31" s="8"/>
      <c r="B31" s="14"/>
      <c r="C31" s="14" t="s">
        <v>123</v>
      </c>
      <c r="D31" s="9">
        <v>250322</v>
      </c>
      <c r="E31" s="9" t="s">
        <v>124</v>
      </c>
      <c r="F31" s="9" t="s">
        <v>125</v>
      </c>
      <c r="G31" s="9" t="s">
        <v>126</v>
      </c>
      <c r="H31" s="9" t="s">
        <v>127</v>
      </c>
      <c r="I31" s="9" t="s">
        <v>111</v>
      </c>
      <c r="J31" s="24">
        <v>75.3433333333333</v>
      </c>
    </row>
    <row r="32" s="1" customFormat="1" ht="25" customHeight="1" spans="1:10">
      <c r="A32" s="8"/>
      <c r="B32" s="14"/>
      <c r="C32" s="14"/>
      <c r="D32" s="9">
        <v>250323</v>
      </c>
      <c r="E32" s="9" t="s">
        <v>128</v>
      </c>
      <c r="F32" s="9" t="s">
        <v>129</v>
      </c>
      <c r="G32" s="9" t="s">
        <v>130</v>
      </c>
      <c r="H32" s="9" t="s">
        <v>131</v>
      </c>
      <c r="I32" s="9" t="s">
        <v>111</v>
      </c>
      <c r="J32" s="24">
        <v>75.3766666666667</v>
      </c>
    </row>
    <row r="33" s="1" customFormat="1" ht="25" customHeight="1" spans="1:10">
      <c r="A33" s="8"/>
      <c r="B33" s="14"/>
      <c r="C33" s="14"/>
      <c r="D33" s="9">
        <v>250324</v>
      </c>
      <c r="E33" s="9" t="s">
        <v>132</v>
      </c>
      <c r="F33" s="9" t="s">
        <v>133</v>
      </c>
      <c r="G33" s="9" t="s">
        <v>134</v>
      </c>
      <c r="H33" s="9" t="s">
        <v>135</v>
      </c>
      <c r="I33" s="9" t="s">
        <v>24</v>
      </c>
      <c r="J33" s="24">
        <v>73.7733333333333</v>
      </c>
    </row>
    <row r="34" s="1" customFormat="1" ht="25" customHeight="1" spans="1:10">
      <c r="A34" s="8"/>
      <c r="B34" s="14"/>
      <c r="C34" s="14"/>
      <c r="D34" s="9">
        <v>250325</v>
      </c>
      <c r="E34" s="9" t="s">
        <v>136</v>
      </c>
      <c r="F34" s="9" t="s">
        <v>137</v>
      </c>
      <c r="G34" s="9" t="s">
        <v>138</v>
      </c>
      <c r="H34" s="9" t="s">
        <v>139</v>
      </c>
      <c r="I34" s="9" t="s">
        <v>24</v>
      </c>
      <c r="J34" s="24">
        <v>77.68</v>
      </c>
    </row>
    <row r="35" s="1" customFormat="1" ht="25" customHeight="1" spans="1:10">
      <c r="A35" s="8">
        <v>13</v>
      </c>
      <c r="B35" s="14" t="s">
        <v>140</v>
      </c>
      <c r="C35" s="16" t="s">
        <v>141</v>
      </c>
      <c r="D35" s="11">
        <v>250326</v>
      </c>
      <c r="E35" s="9" t="s">
        <v>142</v>
      </c>
      <c r="F35" s="9" t="s">
        <v>143</v>
      </c>
      <c r="G35" s="9" t="s">
        <v>144</v>
      </c>
      <c r="H35" s="9" t="s">
        <v>145</v>
      </c>
      <c r="I35" s="9" t="s">
        <v>24</v>
      </c>
      <c r="J35" s="24">
        <v>77.7466666666667</v>
      </c>
    </row>
    <row r="36" s="1" customFormat="1" ht="25" customHeight="1" spans="1:10">
      <c r="A36" s="8"/>
      <c r="B36" s="14"/>
      <c r="C36" s="17"/>
      <c r="D36" s="13"/>
      <c r="E36" s="9" t="s">
        <v>146</v>
      </c>
      <c r="F36" s="9" t="s">
        <v>147</v>
      </c>
      <c r="G36" s="9" t="s">
        <v>148</v>
      </c>
      <c r="H36" s="9" t="s">
        <v>149</v>
      </c>
      <c r="I36" s="9" t="s">
        <v>24</v>
      </c>
      <c r="J36" s="24">
        <v>77.1833333333333</v>
      </c>
    </row>
    <row r="37" s="1" customFormat="1" ht="25" customHeight="1" spans="1:10">
      <c r="A37" s="8"/>
      <c r="B37" s="14"/>
      <c r="C37" s="14" t="s">
        <v>150</v>
      </c>
      <c r="D37" s="9">
        <v>250327</v>
      </c>
      <c r="E37" s="9" t="s">
        <v>151</v>
      </c>
      <c r="F37" s="9" t="s">
        <v>152</v>
      </c>
      <c r="G37" s="9" t="s">
        <v>153</v>
      </c>
      <c r="H37" s="9" t="s">
        <v>154</v>
      </c>
      <c r="I37" s="9" t="s">
        <v>111</v>
      </c>
      <c r="J37" s="24">
        <v>76.7266666666667</v>
      </c>
    </row>
    <row r="38" s="1" customFormat="1" ht="25" customHeight="1" spans="1:10">
      <c r="A38" s="8"/>
      <c r="B38" s="14"/>
      <c r="C38" s="14" t="s">
        <v>155</v>
      </c>
      <c r="D38" s="9">
        <v>250328</v>
      </c>
      <c r="E38" s="9" t="s">
        <v>156</v>
      </c>
      <c r="F38" s="9" t="s">
        <v>157</v>
      </c>
      <c r="G38" s="9" t="s">
        <v>158</v>
      </c>
      <c r="H38" s="9" t="s">
        <v>159</v>
      </c>
      <c r="I38" s="9" t="s">
        <v>24</v>
      </c>
      <c r="J38" s="24">
        <v>77.65</v>
      </c>
    </row>
    <row r="39" s="2" customFormat="1" ht="25" customHeight="1" spans="1:10">
      <c r="A39" s="10">
        <v>14</v>
      </c>
      <c r="B39" s="16" t="s">
        <v>160</v>
      </c>
      <c r="C39" s="16" t="s">
        <v>161</v>
      </c>
      <c r="D39" s="11">
        <v>250329</v>
      </c>
      <c r="E39" s="9" t="s">
        <v>162</v>
      </c>
      <c r="F39" s="9" t="s">
        <v>163</v>
      </c>
      <c r="G39" s="9" t="s">
        <v>164</v>
      </c>
      <c r="H39" s="9" t="s">
        <v>30</v>
      </c>
      <c r="I39" s="9" t="s">
        <v>24</v>
      </c>
      <c r="J39" s="24">
        <v>78.78</v>
      </c>
    </row>
    <row r="40" s="2" customFormat="1" ht="25" customHeight="1" spans="1:10">
      <c r="A40" s="19"/>
      <c r="B40" s="21"/>
      <c r="C40" s="17"/>
      <c r="D40" s="13"/>
      <c r="E40" s="9" t="s">
        <v>165</v>
      </c>
      <c r="F40" s="9" t="s">
        <v>166</v>
      </c>
      <c r="G40" s="9" t="s">
        <v>167</v>
      </c>
      <c r="H40" s="9" t="s">
        <v>30</v>
      </c>
      <c r="I40" s="9" t="s">
        <v>24</v>
      </c>
      <c r="J40" s="24">
        <v>77.6066666666667</v>
      </c>
    </row>
    <row r="41" s="2" customFormat="1" ht="25" customHeight="1" spans="1:10">
      <c r="A41" s="19"/>
      <c r="B41" s="21"/>
      <c r="C41" s="14" t="s">
        <v>168</v>
      </c>
      <c r="D41" s="9">
        <v>250330</v>
      </c>
      <c r="E41" s="9" t="s">
        <v>169</v>
      </c>
      <c r="F41" s="9" t="s">
        <v>170</v>
      </c>
      <c r="G41" s="9" t="s">
        <v>171</v>
      </c>
      <c r="H41" s="9" t="s">
        <v>172</v>
      </c>
      <c r="I41" s="9" t="s">
        <v>24</v>
      </c>
      <c r="J41" s="24">
        <v>78.9333333333333</v>
      </c>
    </row>
    <row r="42" s="2" customFormat="1" ht="25" customHeight="1" spans="1:10">
      <c r="A42" s="19"/>
      <c r="B42" s="21"/>
      <c r="C42" s="14"/>
      <c r="D42" s="9">
        <v>250331</v>
      </c>
      <c r="E42" s="9" t="s">
        <v>173</v>
      </c>
      <c r="F42" s="9" t="s">
        <v>174</v>
      </c>
      <c r="G42" s="9" t="s">
        <v>175</v>
      </c>
      <c r="H42" s="9" t="s">
        <v>176</v>
      </c>
      <c r="I42" s="9" t="s">
        <v>111</v>
      </c>
      <c r="J42" s="24">
        <v>77.9833333333333</v>
      </c>
    </row>
    <row r="43" s="1" customFormat="1" ht="25" customHeight="1" spans="1:10">
      <c r="A43" s="19"/>
      <c r="B43" s="21"/>
      <c r="C43" s="16" t="s">
        <v>177</v>
      </c>
      <c r="D43" s="11">
        <v>250332</v>
      </c>
      <c r="E43" s="9" t="s">
        <v>178</v>
      </c>
      <c r="F43" s="9" t="s">
        <v>179</v>
      </c>
      <c r="G43" s="9" t="s">
        <v>180</v>
      </c>
      <c r="H43" s="9" t="s">
        <v>71</v>
      </c>
      <c r="I43" s="9" t="s">
        <v>24</v>
      </c>
      <c r="J43" s="24">
        <v>76.6366666666667</v>
      </c>
    </row>
    <row r="44" s="1" customFormat="1" ht="25" customHeight="1" spans="1:10">
      <c r="A44" s="19"/>
      <c r="B44" s="21"/>
      <c r="C44" s="21"/>
      <c r="D44" s="22"/>
      <c r="E44" s="9" t="str">
        <f>"2530301009"</f>
        <v>2530301009</v>
      </c>
      <c r="F44" s="9" t="s">
        <v>181</v>
      </c>
      <c r="G44" s="9" t="str">
        <f>"井冈山大学"</f>
        <v>井冈山大学</v>
      </c>
      <c r="H44" s="9" t="str">
        <f t="shared" ref="H44:H48" si="1">"法学"</f>
        <v>法学</v>
      </c>
      <c r="I44" s="9" t="str">
        <f t="shared" ref="I44:I48" si="2">"本科"</f>
        <v>本科</v>
      </c>
      <c r="J44" s="24">
        <v>76.5033333333333</v>
      </c>
    </row>
    <row r="45" s="1" customFormat="1" ht="25" customHeight="1" spans="1:10">
      <c r="A45" s="19"/>
      <c r="B45" s="21"/>
      <c r="C45" s="21"/>
      <c r="D45" s="22"/>
      <c r="E45" s="9" t="str">
        <f>"2530300820"</f>
        <v>2530300820</v>
      </c>
      <c r="F45" s="9" t="s">
        <v>182</v>
      </c>
      <c r="G45" s="9" t="str">
        <f>"安徽科技学院"</f>
        <v>安徽科技学院</v>
      </c>
      <c r="H45" s="9" t="str">
        <f t="shared" si="1"/>
        <v>法学</v>
      </c>
      <c r="I45" s="9" t="str">
        <f t="shared" si="2"/>
        <v>本科</v>
      </c>
      <c r="J45" s="24">
        <v>75.83</v>
      </c>
    </row>
    <row r="46" s="1" customFormat="1" ht="25" customHeight="1" spans="1:10">
      <c r="A46" s="19"/>
      <c r="B46" s="21"/>
      <c r="C46" s="21"/>
      <c r="D46" s="22"/>
      <c r="E46" s="9" t="str">
        <f>"2530301002"</f>
        <v>2530301002</v>
      </c>
      <c r="F46" s="9" t="s">
        <v>183</v>
      </c>
      <c r="G46" s="9" t="str">
        <f>"皖西学院"</f>
        <v>皖西学院</v>
      </c>
      <c r="H46" s="9" t="str">
        <f t="shared" si="1"/>
        <v>法学</v>
      </c>
      <c r="I46" s="9" t="str">
        <f t="shared" si="2"/>
        <v>本科</v>
      </c>
      <c r="J46" s="24">
        <v>75.5</v>
      </c>
    </row>
    <row r="47" s="1" customFormat="1" ht="25" customHeight="1" spans="1:10">
      <c r="A47" s="19"/>
      <c r="B47" s="21"/>
      <c r="C47" s="21"/>
      <c r="D47" s="22"/>
      <c r="E47" s="9" t="str">
        <f>"2530300530"</f>
        <v>2530300530</v>
      </c>
      <c r="F47" s="9" t="s">
        <v>184</v>
      </c>
      <c r="G47" s="9" t="str">
        <f>"国家开放大学"</f>
        <v>国家开放大学</v>
      </c>
      <c r="H47" s="9" t="str">
        <f t="shared" si="1"/>
        <v>法学</v>
      </c>
      <c r="I47" s="9" t="str">
        <f t="shared" si="2"/>
        <v>本科</v>
      </c>
      <c r="J47" s="24">
        <v>75.2133333333333</v>
      </c>
    </row>
    <row r="48" s="1" customFormat="1" ht="25" customHeight="1" spans="1:10">
      <c r="A48" s="19"/>
      <c r="B48" s="21"/>
      <c r="C48" s="21"/>
      <c r="D48" s="22"/>
      <c r="E48" s="9" t="str">
        <f>"2530300924"</f>
        <v>2530300924</v>
      </c>
      <c r="F48" s="9" t="s">
        <v>185</v>
      </c>
      <c r="G48" s="9" t="str">
        <f>"安徽农业大学"</f>
        <v>安徽农业大学</v>
      </c>
      <c r="H48" s="9" t="str">
        <f t="shared" si="1"/>
        <v>法学</v>
      </c>
      <c r="I48" s="9" t="str">
        <f t="shared" si="2"/>
        <v>本科</v>
      </c>
      <c r="J48" s="24">
        <v>75.0066666666667</v>
      </c>
    </row>
    <row r="49" s="1" customFormat="1" ht="25" customHeight="1" spans="1:10">
      <c r="A49" s="19"/>
      <c r="B49" s="21"/>
      <c r="C49" s="21"/>
      <c r="D49" s="22"/>
      <c r="E49" s="9" t="str">
        <f>"2530300705"</f>
        <v>2530300705</v>
      </c>
      <c r="F49" s="9" t="s">
        <v>186</v>
      </c>
      <c r="G49" s="9" t="str">
        <f>"内蒙古科技大学包头师范学院"</f>
        <v>内蒙古科技大学包头师范学院</v>
      </c>
      <c r="H49" s="9" t="str">
        <f>"法律（法学）"</f>
        <v>法律（法学）</v>
      </c>
      <c r="I49" s="9" t="str">
        <f>"硕士研究生"</f>
        <v>硕士研究生</v>
      </c>
      <c r="J49" s="24">
        <v>74.99</v>
      </c>
    </row>
    <row r="50" s="1" customFormat="1" ht="25" customHeight="1" spans="1:10">
      <c r="A50" s="19"/>
      <c r="B50" s="21"/>
      <c r="C50" s="21"/>
      <c r="D50" s="22"/>
      <c r="E50" s="9" t="str">
        <f>"2530300621"</f>
        <v>2530300621</v>
      </c>
      <c r="F50" s="9" t="s">
        <v>187</v>
      </c>
      <c r="G50" s="9" t="str">
        <f>"安徽大学江淮学院"</f>
        <v>安徽大学江淮学院</v>
      </c>
      <c r="H50" s="9" t="str">
        <f t="shared" ref="H50:H52" si="3">"法学"</f>
        <v>法学</v>
      </c>
      <c r="I50" s="9" t="str">
        <f t="shared" ref="I50:I52" si="4">"本科"</f>
        <v>本科</v>
      </c>
      <c r="J50" s="24">
        <v>74.7066666666667</v>
      </c>
    </row>
    <row r="51" s="1" customFormat="1" ht="25" customHeight="1" spans="1:10">
      <c r="A51" s="19"/>
      <c r="B51" s="21"/>
      <c r="C51" s="21"/>
      <c r="D51" s="22"/>
      <c r="E51" s="9" t="str">
        <f>"2530300722"</f>
        <v>2530300722</v>
      </c>
      <c r="F51" s="9" t="s">
        <v>188</v>
      </c>
      <c r="G51" s="9" t="str">
        <f>"西安工业大学"</f>
        <v>西安工业大学</v>
      </c>
      <c r="H51" s="9" t="str">
        <f t="shared" si="3"/>
        <v>法学</v>
      </c>
      <c r="I51" s="9" t="str">
        <f t="shared" si="4"/>
        <v>本科</v>
      </c>
      <c r="J51" s="24">
        <v>74.6333333333333</v>
      </c>
    </row>
    <row r="52" s="1" customFormat="1" ht="25" customHeight="1" spans="1:10">
      <c r="A52" s="12"/>
      <c r="B52" s="17"/>
      <c r="C52" s="17"/>
      <c r="D52" s="13"/>
      <c r="E52" s="9" t="str">
        <f>"2530300824"</f>
        <v>2530300824</v>
      </c>
      <c r="F52" s="9" t="s">
        <v>189</v>
      </c>
      <c r="G52" s="9" t="str">
        <f>"临沂大学"</f>
        <v>临沂大学</v>
      </c>
      <c r="H52" s="9" t="str">
        <f t="shared" si="3"/>
        <v>法学</v>
      </c>
      <c r="I52" s="9" t="str">
        <f t="shared" si="4"/>
        <v>本科</v>
      </c>
      <c r="J52" s="24">
        <v>74.48</v>
      </c>
    </row>
    <row r="53" s="1" customFormat="1" ht="25" customHeight="1" spans="1:10">
      <c r="A53" s="8">
        <v>15</v>
      </c>
      <c r="B53" s="14" t="s">
        <v>190</v>
      </c>
      <c r="C53" s="14" t="s">
        <v>191</v>
      </c>
      <c r="D53" s="9">
        <v>250333</v>
      </c>
      <c r="E53" s="9" t="s">
        <v>192</v>
      </c>
      <c r="F53" s="9" t="s">
        <v>193</v>
      </c>
      <c r="G53" s="9" t="s">
        <v>194</v>
      </c>
      <c r="H53" s="9" t="s">
        <v>195</v>
      </c>
      <c r="I53" s="9" t="s">
        <v>111</v>
      </c>
      <c r="J53" s="24">
        <v>78.6133333333333</v>
      </c>
    </row>
    <row r="54" s="1" customFormat="1" ht="25" customHeight="1" spans="1:10">
      <c r="A54" s="10">
        <v>16</v>
      </c>
      <c r="B54" s="16" t="s">
        <v>196</v>
      </c>
      <c r="C54" s="14" t="s">
        <v>197</v>
      </c>
      <c r="D54" s="9">
        <v>250334</v>
      </c>
      <c r="E54" s="9" t="s">
        <v>198</v>
      </c>
      <c r="F54" s="9" t="s">
        <v>199</v>
      </c>
      <c r="G54" s="9" t="s">
        <v>200</v>
      </c>
      <c r="H54" s="9" t="s">
        <v>102</v>
      </c>
      <c r="I54" s="9" t="s">
        <v>24</v>
      </c>
      <c r="J54" s="24">
        <v>75.3666666666667</v>
      </c>
    </row>
    <row r="55" s="1" customFormat="1" ht="25" customHeight="1" spans="1:10">
      <c r="A55" s="19"/>
      <c r="B55" s="21"/>
      <c r="C55" s="16" t="s">
        <v>201</v>
      </c>
      <c r="D55" s="11">
        <v>250335</v>
      </c>
      <c r="E55" s="9" t="str">
        <f>"2530302302"</f>
        <v>2530302302</v>
      </c>
      <c r="F55" s="9" t="s">
        <v>202</v>
      </c>
      <c r="G55" s="9" t="str">
        <f>"安徽大学"</f>
        <v>安徽大学</v>
      </c>
      <c r="H55" s="9" t="str">
        <f>"工业设计"</f>
        <v>工业设计</v>
      </c>
      <c r="I55" s="9" t="str">
        <f t="shared" ref="I55:I63" si="5">"本科"</f>
        <v>本科</v>
      </c>
      <c r="J55" s="24">
        <v>79.1</v>
      </c>
    </row>
    <row r="56" s="1" customFormat="1" ht="25" customHeight="1" spans="1:10">
      <c r="A56" s="19"/>
      <c r="B56" s="21"/>
      <c r="C56" s="21"/>
      <c r="D56" s="22"/>
      <c r="E56" s="9" t="str">
        <f>"2530302213"</f>
        <v>2530302213</v>
      </c>
      <c r="F56" s="9" t="s">
        <v>203</v>
      </c>
      <c r="G56" s="9" t="str">
        <f>"安徽师范大学"</f>
        <v>安徽师范大学</v>
      </c>
      <c r="H56" s="9" t="str">
        <f>"电子信息工程"</f>
        <v>电子信息工程</v>
      </c>
      <c r="I56" s="9" t="str">
        <f t="shared" si="5"/>
        <v>本科</v>
      </c>
      <c r="J56" s="24">
        <v>77.4333333333333</v>
      </c>
    </row>
    <row r="57" s="1" customFormat="1" ht="25" customHeight="1" spans="1:10">
      <c r="A57" s="12"/>
      <c r="B57" s="17"/>
      <c r="C57" s="17"/>
      <c r="D57" s="13"/>
      <c r="E57" s="9" t="s">
        <v>204</v>
      </c>
      <c r="F57" s="9" t="s">
        <v>205</v>
      </c>
      <c r="G57" s="9" t="s">
        <v>206</v>
      </c>
      <c r="H57" s="9" t="s">
        <v>71</v>
      </c>
      <c r="I57" s="9" t="s">
        <v>24</v>
      </c>
      <c r="J57" s="24">
        <v>76.7166666666667</v>
      </c>
    </row>
    <row r="58" s="1" customFormat="1" ht="25" customHeight="1" spans="1:10">
      <c r="A58" s="10">
        <v>17</v>
      </c>
      <c r="B58" s="16" t="s">
        <v>207</v>
      </c>
      <c r="C58" s="14" t="s">
        <v>208</v>
      </c>
      <c r="D58" s="9">
        <v>250336</v>
      </c>
      <c r="E58" s="9" t="s">
        <v>209</v>
      </c>
      <c r="F58" s="9" t="s">
        <v>210</v>
      </c>
      <c r="G58" s="9" t="s">
        <v>153</v>
      </c>
      <c r="H58" s="9" t="s">
        <v>71</v>
      </c>
      <c r="I58" s="9" t="s">
        <v>24</v>
      </c>
      <c r="J58" s="24">
        <v>74.8</v>
      </c>
    </row>
    <row r="59" s="1" customFormat="1" ht="25" customHeight="1" spans="1:10">
      <c r="A59" s="19"/>
      <c r="B59" s="21"/>
      <c r="C59" s="16" t="s">
        <v>211</v>
      </c>
      <c r="D59" s="11">
        <v>250337</v>
      </c>
      <c r="E59" s="9" t="str">
        <f>"2530303020"</f>
        <v>2530303020</v>
      </c>
      <c r="F59" s="9" t="s">
        <v>212</v>
      </c>
      <c r="G59" s="9" t="str">
        <f>"安徽工业大学工商学院"</f>
        <v>安徽工业大学工商学院</v>
      </c>
      <c r="H59" s="9" t="str">
        <f>"金融学"</f>
        <v>金融学</v>
      </c>
      <c r="I59" s="9" t="str">
        <f t="shared" si="5"/>
        <v>本科</v>
      </c>
      <c r="J59" s="24">
        <v>76.9666666666667</v>
      </c>
    </row>
    <row r="60" s="1" customFormat="1" ht="25" customHeight="1" spans="1:10">
      <c r="A60" s="19"/>
      <c r="B60" s="21"/>
      <c r="C60" s="17"/>
      <c r="D60" s="13"/>
      <c r="E60" s="9" t="str">
        <f>"2530302710"</f>
        <v>2530302710</v>
      </c>
      <c r="F60" s="9" t="s">
        <v>213</v>
      </c>
      <c r="G60" s="9" t="str">
        <f>"滁州学院"</f>
        <v>滁州学院</v>
      </c>
      <c r="H60" s="9" t="str">
        <f>"金融工程"</f>
        <v>金融工程</v>
      </c>
      <c r="I60" s="9" t="str">
        <f t="shared" si="5"/>
        <v>本科</v>
      </c>
      <c r="J60" s="24">
        <v>76.4666666666667</v>
      </c>
    </row>
    <row r="61" s="1" customFormat="1" ht="25" customHeight="1" spans="1:10">
      <c r="A61" s="19"/>
      <c r="B61" s="21"/>
      <c r="C61" s="16" t="s">
        <v>211</v>
      </c>
      <c r="D61" s="11">
        <v>250338</v>
      </c>
      <c r="E61" s="9" t="str">
        <f>"2530304320"</f>
        <v>2530304320</v>
      </c>
      <c r="F61" s="9" t="s">
        <v>214</v>
      </c>
      <c r="G61" s="9" t="str">
        <f>"青岛大学"</f>
        <v>青岛大学</v>
      </c>
      <c r="H61" s="9" t="str">
        <f>"工业设计"</f>
        <v>工业设计</v>
      </c>
      <c r="I61" s="9" t="str">
        <f t="shared" si="5"/>
        <v>本科</v>
      </c>
      <c r="J61" s="24">
        <v>76.9166666666667</v>
      </c>
    </row>
    <row r="62" s="1" customFormat="1" ht="25" customHeight="1" spans="1:10">
      <c r="A62" s="19"/>
      <c r="B62" s="21"/>
      <c r="C62" s="21"/>
      <c r="D62" s="22"/>
      <c r="E62" s="9" t="str">
        <f>"2530304028"</f>
        <v>2530304028</v>
      </c>
      <c r="F62" s="9" t="s">
        <v>215</v>
      </c>
      <c r="G62" s="9" t="str">
        <f>"安徽工业大学"</f>
        <v>安徽工业大学</v>
      </c>
      <c r="H62" s="9" t="str">
        <f>"机械设计制造及其自动化"</f>
        <v>机械设计制造及其自动化</v>
      </c>
      <c r="I62" s="9" t="str">
        <f t="shared" si="5"/>
        <v>本科</v>
      </c>
      <c r="J62" s="24">
        <v>76.45</v>
      </c>
    </row>
    <row r="63" s="1" customFormat="1" ht="25" customHeight="1" spans="1:10">
      <c r="A63" s="12"/>
      <c r="B63" s="17"/>
      <c r="C63" s="17"/>
      <c r="D63" s="13"/>
      <c r="E63" s="9" t="str">
        <f>"2530303925"</f>
        <v>2530303925</v>
      </c>
      <c r="F63" s="9" t="s">
        <v>216</v>
      </c>
      <c r="G63" s="9" t="str">
        <f>"山东理工大学"</f>
        <v>山东理工大学</v>
      </c>
      <c r="H63" s="9" t="str">
        <f>"机械设计制造及其自动化"</f>
        <v>机械设计制造及其自动化</v>
      </c>
      <c r="I63" s="9" t="str">
        <f t="shared" si="5"/>
        <v>本科</v>
      </c>
      <c r="J63" s="24">
        <v>76.1666666666667</v>
      </c>
    </row>
    <row r="64" s="1" customFormat="1" ht="25" customHeight="1" spans="1:10">
      <c r="A64" s="8">
        <v>18</v>
      </c>
      <c r="B64" s="14" t="s">
        <v>217</v>
      </c>
      <c r="C64" s="14" t="s">
        <v>218</v>
      </c>
      <c r="D64" s="9">
        <v>250339</v>
      </c>
      <c r="E64" s="9" t="s">
        <v>219</v>
      </c>
      <c r="F64" s="9" t="s">
        <v>220</v>
      </c>
      <c r="G64" s="9" t="s">
        <v>221</v>
      </c>
      <c r="H64" s="9" t="s">
        <v>222</v>
      </c>
      <c r="I64" s="9" t="s">
        <v>24</v>
      </c>
      <c r="J64" s="24">
        <v>76.7333333333333</v>
      </c>
    </row>
    <row r="65" s="1" customFormat="1" ht="25" customHeight="1" spans="1:10">
      <c r="A65" s="8"/>
      <c r="B65" s="14"/>
      <c r="C65" s="14" t="s">
        <v>223</v>
      </c>
      <c r="D65" s="9">
        <v>250340</v>
      </c>
      <c r="E65" s="9" t="s">
        <v>224</v>
      </c>
      <c r="F65" s="9" t="s">
        <v>225</v>
      </c>
      <c r="G65" s="9" t="s">
        <v>148</v>
      </c>
      <c r="H65" s="9" t="s">
        <v>226</v>
      </c>
      <c r="I65" s="9" t="s">
        <v>24</v>
      </c>
      <c r="J65" s="24">
        <v>77.5</v>
      </c>
    </row>
    <row r="66" s="1" customFormat="1" ht="25" customHeight="1" spans="1:10">
      <c r="A66" s="8">
        <v>19</v>
      </c>
      <c r="B66" s="14" t="s">
        <v>227</v>
      </c>
      <c r="C66" s="14" t="s">
        <v>228</v>
      </c>
      <c r="D66" s="9">
        <v>250341</v>
      </c>
      <c r="E66" s="9" t="s">
        <v>229</v>
      </c>
      <c r="F66" s="9" t="s">
        <v>230</v>
      </c>
      <c r="G66" s="9" t="s">
        <v>231</v>
      </c>
      <c r="H66" s="9" t="s">
        <v>44</v>
      </c>
      <c r="I66" s="9" t="s">
        <v>24</v>
      </c>
      <c r="J66" s="24">
        <v>74.6666666666667</v>
      </c>
    </row>
    <row r="67" s="1" customFormat="1" ht="25" customHeight="1" spans="1:10">
      <c r="A67" s="8"/>
      <c r="B67" s="14"/>
      <c r="C67" s="14" t="s">
        <v>232</v>
      </c>
      <c r="D67" s="9">
        <v>250342</v>
      </c>
      <c r="E67" s="9" t="s">
        <v>233</v>
      </c>
      <c r="F67" s="9" t="s">
        <v>234</v>
      </c>
      <c r="G67" s="9" t="s">
        <v>235</v>
      </c>
      <c r="H67" s="9" t="s">
        <v>71</v>
      </c>
      <c r="I67" s="9" t="s">
        <v>24</v>
      </c>
      <c r="J67" s="24">
        <v>75.83</v>
      </c>
    </row>
    <row r="68" s="1" customFormat="1" ht="25" customHeight="1" spans="1:10">
      <c r="A68" s="8"/>
      <c r="B68" s="14"/>
      <c r="C68" s="14" t="s">
        <v>236</v>
      </c>
      <c r="D68" s="9">
        <v>250343</v>
      </c>
      <c r="E68" s="9" t="s">
        <v>237</v>
      </c>
      <c r="F68" s="9" t="s">
        <v>238</v>
      </c>
      <c r="G68" s="9" t="s">
        <v>239</v>
      </c>
      <c r="H68" s="9" t="s">
        <v>240</v>
      </c>
      <c r="I68" s="9" t="s">
        <v>24</v>
      </c>
      <c r="J68" s="24">
        <v>80.5166666666667</v>
      </c>
    </row>
    <row r="69" s="1" customFormat="1" ht="25" customHeight="1" spans="1:10">
      <c r="A69" s="8"/>
      <c r="B69" s="14"/>
      <c r="C69" s="14" t="s">
        <v>236</v>
      </c>
      <c r="D69" s="9">
        <v>250344</v>
      </c>
      <c r="E69" s="9" t="s">
        <v>241</v>
      </c>
      <c r="F69" s="9" t="s">
        <v>242</v>
      </c>
      <c r="G69" s="9" t="s">
        <v>153</v>
      </c>
      <c r="H69" s="9" t="s">
        <v>243</v>
      </c>
      <c r="I69" s="9" t="s">
        <v>24</v>
      </c>
      <c r="J69" s="24">
        <v>77.85</v>
      </c>
    </row>
    <row r="70" s="1" customFormat="1" ht="25" customHeight="1" spans="1:10">
      <c r="A70" s="8">
        <v>20</v>
      </c>
      <c r="B70" s="14" t="s">
        <v>244</v>
      </c>
      <c r="C70" s="16" t="s">
        <v>245</v>
      </c>
      <c r="D70" s="11">
        <v>250345</v>
      </c>
      <c r="E70" s="9" t="str">
        <f>"2530308625"</f>
        <v>2530308625</v>
      </c>
      <c r="F70" s="9" t="s">
        <v>246</v>
      </c>
      <c r="G70" s="9" t="str">
        <f>"东华大学"</f>
        <v>东华大学</v>
      </c>
      <c r="H70" s="9" t="str">
        <f>"纺织工程（纺织与面料）"</f>
        <v>纺织工程（纺织与面料）</v>
      </c>
      <c r="I70" s="9" t="str">
        <f t="shared" ref="I70:I72" si="6">"本科"</f>
        <v>本科</v>
      </c>
      <c r="J70" s="24">
        <v>79.8466666666667</v>
      </c>
    </row>
    <row r="71" s="1" customFormat="1" ht="25" customHeight="1" spans="1:10">
      <c r="A71" s="8"/>
      <c r="B71" s="14"/>
      <c r="C71" s="17"/>
      <c r="D71" s="13"/>
      <c r="E71" s="9" t="str">
        <f>"2530307716"</f>
        <v>2530307716</v>
      </c>
      <c r="F71" s="9" t="s">
        <v>247</v>
      </c>
      <c r="G71" s="9" t="str">
        <f>"中国矿业大学"</f>
        <v>中国矿业大学</v>
      </c>
      <c r="H71" s="9" t="str">
        <f>"英语"</f>
        <v>英语</v>
      </c>
      <c r="I71" s="9" t="str">
        <f t="shared" si="6"/>
        <v>本科</v>
      </c>
      <c r="J71" s="24">
        <v>79.8</v>
      </c>
    </row>
    <row r="72" s="1" customFormat="1" ht="25" customHeight="1" spans="1:10">
      <c r="A72" s="8"/>
      <c r="B72" s="14"/>
      <c r="C72" s="16" t="s">
        <v>248</v>
      </c>
      <c r="D72" s="11">
        <v>250346</v>
      </c>
      <c r="E72" s="9" t="str">
        <f>"2530400226"</f>
        <v>2530400226</v>
      </c>
      <c r="F72" s="9" t="s">
        <v>249</v>
      </c>
      <c r="G72" s="9" t="str">
        <f>"安徽师范大学"</f>
        <v>安徽师范大学</v>
      </c>
      <c r="H72" s="9" t="str">
        <f>"汉语国际教育"</f>
        <v>汉语国际教育</v>
      </c>
      <c r="I72" s="9" t="str">
        <f t="shared" si="6"/>
        <v>本科</v>
      </c>
      <c r="J72" s="24">
        <v>75.3733333333333</v>
      </c>
    </row>
    <row r="73" s="1" customFormat="1" ht="25" customHeight="1" spans="1:10">
      <c r="A73" s="8"/>
      <c r="B73" s="14"/>
      <c r="C73" s="17"/>
      <c r="D73" s="13"/>
      <c r="E73" s="9" t="str">
        <f>"2530309007"</f>
        <v>2530309007</v>
      </c>
      <c r="F73" s="9" t="s">
        <v>250</v>
      </c>
      <c r="G73" s="9" t="str">
        <f>"南京林业大学"</f>
        <v>南京林业大学</v>
      </c>
      <c r="H73" s="9" t="str">
        <f>"风景园林学"</f>
        <v>风景园林学</v>
      </c>
      <c r="I73" s="9" t="str">
        <f>"硕士研究生"</f>
        <v>硕士研究生</v>
      </c>
      <c r="J73" s="24">
        <v>74.85</v>
      </c>
    </row>
    <row r="74" s="1" customFormat="1" ht="25" customHeight="1" spans="1:10">
      <c r="A74" s="8"/>
      <c r="B74" s="14"/>
      <c r="C74" s="14" t="s">
        <v>251</v>
      </c>
      <c r="D74" s="9">
        <v>250347</v>
      </c>
      <c r="E74" s="9" t="s">
        <v>252</v>
      </c>
      <c r="F74" s="9" t="s">
        <v>253</v>
      </c>
      <c r="G74" s="9" t="s">
        <v>254</v>
      </c>
      <c r="H74" s="9" t="s">
        <v>44</v>
      </c>
      <c r="I74" s="9" t="s">
        <v>24</v>
      </c>
      <c r="J74" s="24">
        <v>75.17</v>
      </c>
    </row>
    <row r="75" s="1" customFormat="1" ht="25" customHeight="1" spans="1:10">
      <c r="A75" s="8"/>
      <c r="B75" s="14"/>
      <c r="C75" s="14" t="s">
        <v>255</v>
      </c>
      <c r="D75" s="9">
        <v>250348</v>
      </c>
      <c r="E75" s="9" t="s">
        <v>256</v>
      </c>
      <c r="F75" s="9" t="s">
        <v>257</v>
      </c>
      <c r="G75" s="9" t="s">
        <v>258</v>
      </c>
      <c r="H75" s="9" t="s">
        <v>259</v>
      </c>
      <c r="I75" s="9" t="s">
        <v>24</v>
      </c>
      <c r="J75" s="24">
        <v>79.2633333333333</v>
      </c>
    </row>
    <row r="76" s="1" customFormat="1" ht="25" customHeight="1" spans="1:10">
      <c r="A76" s="8"/>
      <c r="B76" s="14"/>
      <c r="C76" s="14" t="s">
        <v>260</v>
      </c>
      <c r="D76" s="9">
        <v>250349</v>
      </c>
      <c r="E76" s="9" t="s">
        <v>261</v>
      </c>
      <c r="F76" s="9" t="s">
        <v>262</v>
      </c>
      <c r="G76" s="9" t="s">
        <v>263</v>
      </c>
      <c r="H76" s="9" t="s">
        <v>226</v>
      </c>
      <c r="I76" s="9" t="s">
        <v>24</v>
      </c>
      <c r="J76" s="24">
        <v>74.2866666666667</v>
      </c>
    </row>
    <row r="77" s="1" customFormat="1" ht="25" customHeight="1" spans="1:10">
      <c r="A77" s="8"/>
      <c r="B77" s="14"/>
      <c r="C77" s="14" t="s">
        <v>264</v>
      </c>
      <c r="D77" s="9">
        <v>250350</v>
      </c>
      <c r="E77" s="9" t="s">
        <v>265</v>
      </c>
      <c r="F77" s="9" t="s">
        <v>266</v>
      </c>
      <c r="G77" s="9" t="s">
        <v>267</v>
      </c>
      <c r="H77" s="9" t="s">
        <v>268</v>
      </c>
      <c r="I77" s="9" t="s">
        <v>24</v>
      </c>
      <c r="J77" s="24">
        <v>75.65</v>
      </c>
    </row>
    <row r="78" s="1" customFormat="1" ht="25" customHeight="1" spans="1:10">
      <c r="A78" s="8">
        <v>21</v>
      </c>
      <c r="B78" s="14" t="s">
        <v>269</v>
      </c>
      <c r="C78" s="14" t="s">
        <v>269</v>
      </c>
      <c r="D78" s="9">
        <v>250351</v>
      </c>
      <c r="E78" s="9" t="s">
        <v>270</v>
      </c>
      <c r="F78" s="9" t="s">
        <v>271</v>
      </c>
      <c r="G78" s="9" t="s">
        <v>272</v>
      </c>
      <c r="H78" s="9" t="s">
        <v>273</v>
      </c>
      <c r="I78" s="9" t="s">
        <v>111</v>
      </c>
      <c r="J78" s="24">
        <v>75.9166666666667</v>
      </c>
    </row>
    <row r="79" s="1" customFormat="1" ht="25" customHeight="1" spans="1:10">
      <c r="A79" s="10">
        <v>22</v>
      </c>
      <c r="B79" s="16" t="s">
        <v>274</v>
      </c>
      <c r="C79" s="14" t="s">
        <v>275</v>
      </c>
      <c r="D79" s="9">
        <v>250352</v>
      </c>
      <c r="E79" s="9" t="s">
        <v>276</v>
      </c>
      <c r="F79" s="9" t="s">
        <v>277</v>
      </c>
      <c r="G79" s="9" t="s">
        <v>278</v>
      </c>
      <c r="H79" s="9" t="s">
        <v>279</v>
      </c>
      <c r="I79" s="9" t="s">
        <v>24</v>
      </c>
      <c r="J79" s="24">
        <v>77.2666666666667</v>
      </c>
    </row>
    <row r="80" s="1" customFormat="1" ht="25" customHeight="1" spans="1:10">
      <c r="A80" s="19"/>
      <c r="B80" s="21"/>
      <c r="C80" s="14"/>
      <c r="D80" s="9">
        <v>250353</v>
      </c>
      <c r="E80" s="9" t="s">
        <v>280</v>
      </c>
      <c r="F80" s="9" t="s">
        <v>281</v>
      </c>
      <c r="G80" s="9" t="s">
        <v>282</v>
      </c>
      <c r="H80" s="9" t="s">
        <v>71</v>
      </c>
      <c r="I80" s="9" t="s">
        <v>111</v>
      </c>
      <c r="J80" s="24">
        <v>75.5833333333333</v>
      </c>
    </row>
    <row r="81" s="1" customFormat="1" ht="25" customHeight="1" spans="1:10">
      <c r="A81" s="19"/>
      <c r="B81" s="21"/>
      <c r="C81" s="16" t="s">
        <v>283</v>
      </c>
      <c r="D81" s="11">
        <v>250354</v>
      </c>
      <c r="E81" s="9" t="str">
        <f>"2530402702"</f>
        <v>2530402702</v>
      </c>
      <c r="F81" s="9" t="s">
        <v>284</v>
      </c>
      <c r="G81" s="9" t="str">
        <f>"淮北师范大学"</f>
        <v>淮北师范大学</v>
      </c>
      <c r="H81" s="9" t="str">
        <f>"材料化学"</f>
        <v>材料化学</v>
      </c>
      <c r="I81" s="9" t="str">
        <f>"本科"</f>
        <v>本科</v>
      </c>
      <c r="J81" s="24">
        <v>76.4</v>
      </c>
    </row>
    <row r="82" s="1" customFormat="1" ht="25" customHeight="1" spans="1:10">
      <c r="A82" s="12"/>
      <c r="B82" s="17"/>
      <c r="C82" s="17"/>
      <c r="D82" s="13"/>
      <c r="E82" s="9" t="str">
        <f>"2530402529"</f>
        <v>2530402529</v>
      </c>
      <c r="F82" s="9" t="s">
        <v>285</v>
      </c>
      <c r="G82" s="9" t="str">
        <f>"合肥学院"</f>
        <v>合肥学院</v>
      </c>
      <c r="H82" s="9" t="str">
        <f>"化学工程与工艺"</f>
        <v>化学工程与工艺</v>
      </c>
      <c r="I82" s="9" t="str">
        <f>"本科"</f>
        <v>本科</v>
      </c>
      <c r="J82" s="24">
        <v>73.5333333333333</v>
      </c>
    </row>
    <row r="83" s="1" customFormat="1" ht="25" customHeight="1" spans="1:10">
      <c r="A83" s="8">
        <v>23</v>
      </c>
      <c r="B83" s="14" t="s">
        <v>286</v>
      </c>
      <c r="C83" s="14" t="s">
        <v>287</v>
      </c>
      <c r="D83" s="9">
        <v>250355</v>
      </c>
      <c r="E83" s="9" t="s">
        <v>288</v>
      </c>
      <c r="F83" s="9" t="s">
        <v>289</v>
      </c>
      <c r="G83" s="9" t="s">
        <v>290</v>
      </c>
      <c r="H83" s="9" t="s">
        <v>291</v>
      </c>
      <c r="I83" s="9" t="s">
        <v>24</v>
      </c>
      <c r="J83" s="24">
        <v>76.75</v>
      </c>
    </row>
    <row r="84" s="1" customFormat="1" ht="25" customHeight="1" spans="1:10">
      <c r="A84" s="8">
        <v>24</v>
      </c>
      <c r="B84" s="14" t="s">
        <v>292</v>
      </c>
      <c r="C84" s="14" t="s">
        <v>293</v>
      </c>
      <c r="D84" s="9">
        <v>250356</v>
      </c>
      <c r="E84" s="9" t="s">
        <v>294</v>
      </c>
      <c r="F84" s="9" t="s">
        <v>295</v>
      </c>
      <c r="G84" s="9" t="s">
        <v>138</v>
      </c>
      <c r="H84" s="9" t="s">
        <v>296</v>
      </c>
      <c r="I84" s="9" t="s">
        <v>24</v>
      </c>
      <c r="J84" s="24">
        <v>78.9</v>
      </c>
    </row>
    <row r="85" s="2" customFormat="1" ht="25" customHeight="1" spans="1:10">
      <c r="A85" s="8"/>
      <c r="B85" s="14"/>
      <c r="C85" s="14"/>
      <c r="D85" s="9">
        <v>250357</v>
      </c>
      <c r="E85" s="9" t="s">
        <v>297</v>
      </c>
      <c r="F85" s="9" t="s">
        <v>298</v>
      </c>
      <c r="G85" s="9" t="s">
        <v>299</v>
      </c>
      <c r="H85" s="9" t="s">
        <v>300</v>
      </c>
      <c r="I85" s="9" t="s">
        <v>111</v>
      </c>
      <c r="J85" s="24">
        <v>74.9033333333333</v>
      </c>
    </row>
    <row r="86" s="1" customFormat="1" ht="25" customHeight="1" spans="1:10">
      <c r="A86" s="8">
        <v>25</v>
      </c>
      <c r="B86" s="14" t="s">
        <v>301</v>
      </c>
      <c r="C86" s="14" t="s">
        <v>302</v>
      </c>
      <c r="D86" s="9">
        <v>250358</v>
      </c>
      <c r="E86" s="9" t="s">
        <v>303</v>
      </c>
      <c r="F86" s="9" t="s">
        <v>304</v>
      </c>
      <c r="G86" s="9" t="s">
        <v>305</v>
      </c>
      <c r="H86" s="9" t="s">
        <v>145</v>
      </c>
      <c r="I86" s="9" t="s">
        <v>24</v>
      </c>
      <c r="J86" s="24">
        <v>75.4333333333333</v>
      </c>
    </row>
    <row r="87" s="1" customFormat="1" ht="25" customHeight="1" spans="1:10">
      <c r="A87" s="8"/>
      <c r="B87" s="14"/>
      <c r="C87" s="14" t="s">
        <v>306</v>
      </c>
      <c r="D87" s="9">
        <v>250359</v>
      </c>
      <c r="E87" s="9" t="s">
        <v>307</v>
      </c>
      <c r="F87" s="9" t="s">
        <v>308</v>
      </c>
      <c r="G87" s="9" t="s">
        <v>206</v>
      </c>
      <c r="H87" s="9" t="s">
        <v>309</v>
      </c>
      <c r="I87" s="9" t="s">
        <v>24</v>
      </c>
      <c r="J87" s="24">
        <v>76.2266666666667</v>
      </c>
    </row>
    <row r="88" s="2" customFormat="1" ht="25" customHeight="1" spans="1:10">
      <c r="A88" s="8">
        <v>26</v>
      </c>
      <c r="B88" s="14" t="s">
        <v>310</v>
      </c>
      <c r="C88" s="14" t="s">
        <v>311</v>
      </c>
      <c r="D88" s="9">
        <v>250360</v>
      </c>
      <c r="E88" s="9" t="s">
        <v>312</v>
      </c>
      <c r="F88" s="9" t="s">
        <v>313</v>
      </c>
      <c r="G88" s="9" t="s">
        <v>314</v>
      </c>
      <c r="H88" s="9" t="s">
        <v>315</v>
      </c>
      <c r="I88" s="9" t="s">
        <v>111</v>
      </c>
      <c r="J88" s="24">
        <v>77.2466666666667</v>
      </c>
    </row>
    <row r="89" ht="25" customHeight="1" spans="1:10">
      <c r="A89" s="8">
        <v>27</v>
      </c>
      <c r="B89" s="15" t="s">
        <v>316</v>
      </c>
      <c r="C89" s="15" t="s">
        <v>316</v>
      </c>
      <c r="D89" s="11">
        <v>250361</v>
      </c>
      <c r="E89" s="9" t="str">
        <f>"2530407118"</f>
        <v>2530407118</v>
      </c>
      <c r="F89" s="9" t="s">
        <v>317</v>
      </c>
      <c r="G89" s="9" t="str">
        <f>"河南大学"</f>
        <v>河南大学</v>
      </c>
      <c r="H89" s="9" t="str">
        <f>"国际经济与贸易"</f>
        <v>国际经济与贸易</v>
      </c>
      <c r="I89" s="9" t="str">
        <f t="shared" ref="I89:I97" si="7">"本科"</f>
        <v>本科</v>
      </c>
      <c r="J89" s="24">
        <v>76.7366666666667</v>
      </c>
    </row>
    <row r="90" ht="25" customHeight="1" spans="1:10">
      <c r="A90" s="8"/>
      <c r="B90" s="15"/>
      <c r="C90" s="14"/>
      <c r="D90" s="13"/>
      <c r="E90" s="9" t="str">
        <f>"2530406625"</f>
        <v>2530406625</v>
      </c>
      <c r="F90" s="9" t="s">
        <v>318</v>
      </c>
      <c r="G90" s="9" t="str">
        <f>"淮北师范大学"</f>
        <v>淮北师范大学</v>
      </c>
      <c r="H90" s="9" t="str">
        <f>"经济学"</f>
        <v>经济学</v>
      </c>
      <c r="I90" s="9" t="str">
        <f t="shared" si="7"/>
        <v>本科</v>
      </c>
      <c r="J90" s="24">
        <v>76.24</v>
      </c>
    </row>
    <row r="91" ht="25" customHeight="1" spans="1:10">
      <c r="A91" s="8"/>
      <c r="B91" s="15"/>
      <c r="C91" s="14"/>
      <c r="D91" s="9">
        <v>250362</v>
      </c>
      <c r="E91" s="9" t="s">
        <v>319</v>
      </c>
      <c r="F91" s="9" t="s">
        <v>320</v>
      </c>
      <c r="G91" s="9" t="s">
        <v>321</v>
      </c>
      <c r="H91" s="9" t="s">
        <v>322</v>
      </c>
      <c r="I91" s="9" t="s">
        <v>24</v>
      </c>
      <c r="J91" s="24">
        <v>78.0433333333333</v>
      </c>
    </row>
    <row r="92" s="2" customFormat="1" ht="25" customHeight="1" spans="1:10">
      <c r="A92" s="10">
        <v>28</v>
      </c>
      <c r="B92" s="16" t="s">
        <v>323</v>
      </c>
      <c r="C92" s="16" t="s">
        <v>324</v>
      </c>
      <c r="D92" s="11">
        <v>250363</v>
      </c>
      <c r="E92" s="9" t="s">
        <v>325</v>
      </c>
      <c r="F92" s="9" t="s">
        <v>326</v>
      </c>
      <c r="G92" s="9" t="s">
        <v>327</v>
      </c>
      <c r="H92" s="9" t="s">
        <v>226</v>
      </c>
      <c r="I92" s="9" t="s">
        <v>24</v>
      </c>
      <c r="J92" s="24">
        <v>75.93</v>
      </c>
    </row>
    <row r="93" s="2" customFormat="1" ht="25" customHeight="1" spans="1:10">
      <c r="A93" s="19"/>
      <c r="B93" s="21"/>
      <c r="C93" s="17"/>
      <c r="D93" s="13"/>
      <c r="E93" s="9" t="s">
        <v>328</v>
      </c>
      <c r="F93" s="9" t="s">
        <v>329</v>
      </c>
      <c r="G93" s="9" t="s">
        <v>29</v>
      </c>
      <c r="H93" s="9" t="s">
        <v>296</v>
      </c>
      <c r="I93" s="9" t="s">
        <v>24</v>
      </c>
      <c r="J93" s="24">
        <v>75.6933333333333</v>
      </c>
    </row>
    <row r="94" s="2" customFormat="1" ht="25" customHeight="1" spans="1:10">
      <c r="A94" s="10">
        <v>29</v>
      </c>
      <c r="B94" s="16" t="s">
        <v>330</v>
      </c>
      <c r="C94" s="16" t="s">
        <v>331</v>
      </c>
      <c r="D94" s="11">
        <v>250364</v>
      </c>
      <c r="E94" s="9" t="str">
        <f>"2530409411"</f>
        <v>2530409411</v>
      </c>
      <c r="F94" s="9" t="s">
        <v>332</v>
      </c>
      <c r="G94" s="9" t="str">
        <f>"国家开放大学"</f>
        <v>国家开放大学</v>
      </c>
      <c r="H94" s="9" t="str">
        <f>"汉语言文学（师范方向）"</f>
        <v>汉语言文学（师范方向）</v>
      </c>
      <c r="I94" s="9" t="str">
        <f t="shared" si="7"/>
        <v>本科</v>
      </c>
      <c r="J94" s="24">
        <v>76.0466666666667</v>
      </c>
    </row>
    <row r="95" s="2" customFormat="1" ht="25" customHeight="1" spans="1:10">
      <c r="A95" s="19"/>
      <c r="B95" s="21"/>
      <c r="C95" s="21"/>
      <c r="D95" s="22"/>
      <c r="E95" s="9" t="str">
        <f>"2530408829"</f>
        <v>2530408829</v>
      </c>
      <c r="F95" s="9" t="s">
        <v>333</v>
      </c>
      <c r="G95" s="9" t="str">
        <f>"南京林业大学"</f>
        <v>南京林业大学</v>
      </c>
      <c r="H95" s="9" t="str">
        <f>"汉语言文学"</f>
        <v>汉语言文学</v>
      </c>
      <c r="I95" s="9" t="str">
        <f t="shared" si="7"/>
        <v>本科</v>
      </c>
      <c r="J95" s="24">
        <v>75.0766666666667</v>
      </c>
    </row>
    <row r="96" s="2" customFormat="1" ht="25" customHeight="1" spans="1:10">
      <c r="A96" s="19"/>
      <c r="B96" s="21"/>
      <c r="C96" s="17"/>
      <c r="D96" s="13"/>
      <c r="E96" s="9" t="str">
        <f>"2530408908"</f>
        <v>2530408908</v>
      </c>
      <c r="F96" s="9" t="s">
        <v>334</v>
      </c>
      <c r="G96" s="9" t="str">
        <f>"东北师范大学"</f>
        <v>东北师范大学</v>
      </c>
      <c r="H96" s="9" t="str">
        <f>"汉语言文学"</f>
        <v>汉语言文学</v>
      </c>
      <c r="I96" s="9" t="str">
        <f t="shared" si="7"/>
        <v>本科</v>
      </c>
      <c r="J96" s="24">
        <v>74.87</v>
      </c>
    </row>
    <row r="97" s="2" customFormat="1" ht="25" customHeight="1" spans="1:10">
      <c r="A97" s="19"/>
      <c r="B97" s="21"/>
      <c r="C97" s="18" t="s">
        <v>335</v>
      </c>
      <c r="D97" s="11">
        <v>250365</v>
      </c>
      <c r="E97" s="9" t="str">
        <f>"2530409630"</f>
        <v>2530409630</v>
      </c>
      <c r="F97" s="9" t="s">
        <v>336</v>
      </c>
      <c r="G97" s="9" t="str">
        <f>"长江大学"</f>
        <v>长江大学</v>
      </c>
      <c r="H97" s="9" t="str">
        <f>"土木工程"</f>
        <v>土木工程</v>
      </c>
      <c r="I97" s="9" t="str">
        <f t="shared" si="7"/>
        <v>本科</v>
      </c>
      <c r="J97" s="24">
        <v>76.2466666666667</v>
      </c>
    </row>
    <row r="98" s="2" customFormat="1" ht="25" customHeight="1" spans="1:10">
      <c r="A98" s="19"/>
      <c r="B98" s="21"/>
      <c r="C98" s="20"/>
      <c r="D98" s="13"/>
      <c r="E98" s="9" t="s">
        <v>337</v>
      </c>
      <c r="F98" s="9" t="s">
        <v>338</v>
      </c>
      <c r="G98" s="9" t="s">
        <v>339</v>
      </c>
      <c r="H98" s="9" t="s">
        <v>102</v>
      </c>
      <c r="I98" s="9" t="s">
        <v>24</v>
      </c>
      <c r="J98" s="24">
        <v>74.55</v>
      </c>
    </row>
    <row r="99" s="2" customFormat="1" ht="25" customHeight="1" spans="1:10">
      <c r="A99" s="19"/>
      <c r="B99" s="21"/>
      <c r="C99" s="16" t="s">
        <v>340</v>
      </c>
      <c r="D99" s="9">
        <v>250366</v>
      </c>
      <c r="E99" s="9" t="s">
        <v>341</v>
      </c>
      <c r="F99" s="9" t="s">
        <v>342</v>
      </c>
      <c r="G99" s="9" t="s">
        <v>343</v>
      </c>
      <c r="H99" s="9" t="s">
        <v>36</v>
      </c>
      <c r="I99" s="9" t="s">
        <v>24</v>
      </c>
      <c r="J99" s="24">
        <v>78.5733333333333</v>
      </c>
    </row>
    <row r="100" customFormat="1" ht="25" customHeight="1" spans="1:10">
      <c r="A100" s="19"/>
      <c r="B100" s="21"/>
      <c r="C100" s="21"/>
      <c r="D100" s="11">
        <v>250367</v>
      </c>
      <c r="E100" s="9" t="s">
        <v>344</v>
      </c>
      <c r="F100" s="9" t="s">
        <v>345</v>
      </c>
      <c r="G100" s="9" t="s">
        <v>346</v>
      </c>
      <c r="H100" s="9" t="s">
        <v>347</v>
      </c>
      <c r="I100" s="9" t="s">
        <v>24</v>
      </c>
      <c r="J100" s="24">
        <v>76.4966666666667</v>
      </c>
    </row>
    <row r="101" customFormat="1" ht="25" customHeight="1" spans="1:10">
      <c r="A101" s="12"/>
      <c r="B101" s="17"/>
      <c r="C101" s="17"/>
      <c r="D101" s="13"/>
      <c r="E101" s="9" t="s">
        <v>348</v>
      </c>
      <c r="F101" s="9" t="s">
        <v>349</v>
      </c>
      <c r="G101" s="9" t="s">
        <v>321</v>
      </c>
      <c r="H101" s="9" t="s">
        <v>350</v>
      </c>
      <c r="I101" s="9" t="s">
        <v>24</v>
      </c>
      <c r="J101" s="24">
        <v>74.24</v>
      </c>
    </row>
    <row r="102" ht="25" customHeight="1" spans="1:10">
      <c r="A102" s="25">
        <v>30</v>
      </c>
      <c r="B102" s="16" t="s">
        <v>351</v>
      </c>
      <c r="C102" s="16" t="s">
        <v>352</v>
      </c>
      <c r="D102" s="11">
        <v>250368</v>
      </c>
      <c r="E102" s="9" t="str">
        <f>"2530411314"</f>
        <v>2530411314</v>
      </c>
      <c r="F102" s="9" t="s">
        <v>353</v>
      </c>
      <c r="G102" s="9" t="str">
        <f>"山东农业大学"</f>
        <v>山东农业大学</v>
      </c>
      <c r="H102" s="9" t="str">
        <f t="shared" ref="H102:H106" si="8">"土地资源管理"</f>
        <v>土地资源管理</v>
      </c>
      <c r="I102" s="9" t="str">
        <f t="shared" ref="I102:I105" si="9">"本科"</f>
        <v>本科</v>
      </c>
      <c r="J102" s="24">
        <v>73.9233333333333</v>
      </c>
    </row>
    <row r="103" ht="25" customHeight="1" spans="1:10">
      <c r="A103" s="26"/>
      <c r="B103" s="21"/>
      <c r="C103" s="21"/>
      <c r="D103" s="22"/>
      <c r="E103" s="9" t="str">
        <f>"2530411412"</f>
        <v>2530411412</v>
      </c>
      <c r="F103" s="9" t="s">
        <v>354</v>
      </c>
      <c r="G103" s="9" t="str">
        <f>"安徽建筑大学"</f>
        <v>安徽建筑大学</v>
      </c>
      <c r="H103" s="9" t="str">
        <f>"地质工程"</f>
        <v>地质工程</v>
      </c>
      <c r="I103" s="9" t="str">
        <f t="shared" si="9"/>
        <v>本科</v>
      </c>
      <c r="J103" s="24">
        <v>73.5833333333333</v>
      </c>
    </row>
    <row r="104" ht="25" customHeight="1" spans="1:10">
      <c r="A104" s="26"/>
      <c r="B104" s="21"/>
      <c r="C104" s="21"/>
      <c r="D104" s="22"/>
      <c r="E104" s="9" t="str">
        <f>"2530411221"</f>
        <v>2530411221</v>
      </c>
      <c r="F104" s="9" t="s">
        <v>355</v>
      </c>
      <c r="G104" s="9" t="str">
        <f>"江西农业大学"</f>
        <v>江西农业大学</v>
      </c>
      <c r="H104" s="9" t="str">
        <f t="shared" si="8"/>
        <v>土地资源管理</v>
      </c>
      <c r="I104" s="9" t="str">
        <f t="shared" si="9"/>
        <v>本科</v>
      </c>
      <c r="J104" s="24">
        <v>73.1533333333333</v>
      </c>
    </row>
    <row r="105" ht="25" customHeight="1" spans="1:10">
      <c r="A105" s="26"/>
      <c r="B105" s="21"/>
      <c r="C105" s="21"/>
      <c r="D105" s="22"/>
      <c r="E105" s="9" t="str">
        <f>"2530411218"</f>
        <v>2530411218</v>
      </c>
      <c r="F105" s="9" t="s">
        <v>356</v>
      </c>
      <c r="G105" s="9" t="str">
        <f>"安徽师范大学"</f>
        <v>安徽师范大学</v>
      </c>
      <c r="H105" s="9" t="str">
        <f t="shared" si="8"/>
        <v>土地资源管理</v>
      </c>
      <c r="I105" s="9" t="str">
        <f t="shared" si="9"/>
        <v>本科</v>
      </c>
      <c r="J105" s="24">
        <v>73.14</v>
      </c>
    </row>
    <row r="106" ht="25" customHeight="1" spans="1:10">
      <c r="A106" s="26"/>
      <c r="B106" s="21"/>
      <c r="C106" s="21"/>
      <c r="D106" s="22"/>
      <c r="E106" s="9" t="str">
        <f>"2530411422"</f>
        <v>2530411422</v>
      </c>
      <c r="F106" s="9" t="s">
        <v>357</v>
      </c>
      <c r="G106" s="9" t="str">
        <f>"中国矿业大学"</f>
        <v>中国矿业大学</v>
      </c>
      <c r="H106" s="9" t="str">
        <f t="shared" si="8"/>
        <v>土地资源管理</v>
      </c>
      <c r="I106" s="9" t="str">
        <f>"硕士研究生"</f>
        <v>硕士研究生</v>
      </c>
      <c r="J106" s="24">
        <v>73.0166666666667</v>
      </c>
    </row>
    <row r="107" ht="25" customHeight="1" spans="1:10">
      <c r="A107" s="26"/>
      <c r="B107" s="21"/>
      <c r="C107" s="21"/>
      <c r="D107" s="22"/>
      <c r="E107" s="9" t="str">
        <f>"2530411329"</f>
        <v>2530411329</v>
      </c>
      <c r="F107" s="9" t="s">
        <v>358</v>
      </c>
      <c r="G107" s="9" t="str">
        <f>"西安石油大学"</f>
        <v>西安石油大学</v>
      </c>
      <c r="H107" s="9" t="str">
        <f>"矿物学、岩石学、矿床学"</f>
        <v>矿物学、岩石学、矿床学</v>
      </c>
      <c r="I107" s="9" t="str">
        <f>"硕士研究生"</f>
        <v>硕士研究生</v>
      </c>
      <c r="J107" s="24">
        <v>72.8833333333333</v>
      </c>
    </row>
    <row r="108" ht="25" customHeight="1" spans="1:10">
      <c r="A108" s="26"/>
      <c r="B108" s="21"/>
      <c r="C108" s="21"/>
      <c r="D108" s="22"/>
      <c r="E108" s="9" t="str">
        <f>"2530411413"</f>
        <v>2530411413</v>
      </c>
      <c r="F108" s="9" t="s">
        <v>359</v>
      </c>
      <c r="G108" s="9" t="str">
        <f>"安徽理工大学"</f>
        <v>安徽理工大学</v>
      </c>
      <c r="H108" s="9" t="str">
        <f>"地质工程"</f>
        <v>地质工程</v>
      </c>
      <c r="I108" s="9" t="str">
        <f t="shared" ref="I108:I111" si="10">"本科"</f>
        <v>本科</v>
      </c>
      <c r="J108" s="24">
        <v>72.5733333333333</v>
      </c>
    </row>
    <row r="109" ht="25" customHeight="1" spans="1:10">
      <c r="A109" s="26"/>
      <c r="B109" s="21"/>
      <c r="C109" s="21"/>
      <c r="D109" s="13"/>
      <c r="E109" s="9" t="str">
        <f>"2530411409"</f>
        <v>2530411409</v>
      </c>
      <c r="F109" s="9" t="s">
        <v>360</v>
      </c>
      <c r="G109" s="9" t="str">
        <f>"安徽师范大学"</f>
        <v>安徽师范大学</v>
      </c>
      <c r="H109" s="9" t="str">
        <f>"土地资源管理"</f>
        <v>土地资源管理</v>
      </c>
      <c r="I109" s="9" t="str">
        <f t="shared" si="10"/>
        <v>本科</v>
      </c>
      <c r="J109" s="24">
        <v>72.59</v>
      </c>
    </row>
    <row r="110" ht="25" customHeight="1" spans="1:10">
      <c r="A110" s="26"/>
      <c r="B110" s="21"/>
      <c r="C110" s="21"/>
      <c r="D110" s="11">
        <v>250369</v>
      </c>
      <c r="E110" s="9" t="str">
        <f>"2530411607"</f>
        <v>2530411607</v>
      </c>
      <c r="F110" s="9" t="s">
        <v>361</v>
      </c>
      <c r="G110" s="9" t="str">
        <f>"河北工程大学"</f>
        <v>河北工程大学</v>
      </c>
      <c r="H110" s="9" t="str">
        <f>"城乡规划专业"</f>
        <v>城乡规划专业</v>
      </c>
      <c r="I110" s="9" t="str">
        <f t="shared" si="10"/>
        <v>本科</v>
      </c>
      <c r="J110" s="24">
        <v>74.9</v>
      </c>
    </row>
    <row r="111" ht="25" customHeight="1" spans="1:10">
      <c r="A111" s="26"/>
      <c r="B111" s="21"/>
      <c r="C111" s="21"/>
      <c r="D111" s="22"/>
      <c r="E111" s="9" t="str">
        <f>"2530411709"</f>
        <v>2530411709</v>
      </c>
      <c r="F111" s="9" t="s">
        <v>362</v>
      </c>
      <c r="G111" s="9" t="str">
        <f>"青岛理工大学"</f>
        <v>青岛理工大学</v>
      </c>
      <c r="H111" s="9" t="str">
        <f>"城乡规划专业"</f>
        <v>城乡规划专业</v>
      </c>
      <c r="I111" s="9" t="str">
        <f t="shared" si="10"/>
        <v>本科</v>
      </c>
      <c r="J111" s="24">
        <v>74.7933333333333</v>
      </c>
    </row>
    <row r="112" ht="25" customHeight="1" spans="1:10">
      <c r="A112" s="26"/>
      <c r="B112" s="21"/>
      <c r="C112" s="21"/>
      <c r="D112" s="22"/>
      <c r="E112" s="9" t="str">
        <f>"2530411910"</f>
        <v>2530411910</v>
      </c>
      <c r="F112" s="9" t="s">
        <v>363</v>
      </c>
      <c r="G112" s="9" t="str">
        <f>"安徽建筑大学"</f>
        <v>安徽建筑大学</v>
      </c>
      <c r="H112" s="9" t="str">
        <f>"城市规划"</f>
        <v>城市规划</v>
      </c>
      <c r="I112" s="9" t="str">
        <f>"硕士研究生"</f>
        <v>硕士研究生</v>
      </c>
      <c r="J112" s="24">
        <v>74.6533333333333</v>
      </c>
    </row>
    <row r="113" ht="25" customHeight="1" spans="1:10">
      <c r="A113" s="26"/>
      <c r="B113" s="21"/>
      <c r="C113" s="21"/>
      <c r="D113" s="22"/>
      <c r="E113" s="9" t="str">
        <f>"2530411706"</f>
        <v>2530411706</v>
      </c>
      <c r="F113" s="9" t="s">
        <v>364</v>
      </c>
      <c r="G113" s="9" t="str">
        <f>"安徽农业大学经济技术学院"</f>
        <v>安徽农业大学经济技术学院</v>
      </c>
      <c r="H113" s="9" t="str">
        <f>"城乡规划"</f>
        <v>城乡规划</v>
      </c>
      <c r="I113" s="9" t="str">
        <f t="shared" ref="I113:I117" si="11">"本科"</f>
        <v>本科</v>
      </c>
      <c r="J113" s="24">
        <v>74.47</v>
      </c>
    </row>
    <row r="114" ht="25" customHeight="1" spans="1:10">
      <c r="A114" s="26"/>
      <c r="B114" s="21"/>
      <c r="C114" s="21"/>
      <c r="D114" s="22"/>
      <c r="E114" s="9" t="str">
        <f>"2530411603"</f>
        <v>2530411603</v>
      </c>
      <c r="F114" s="9" t="s">
        <v>365</v>
      </c>
      <c r="G114" s="9" t="str">
        <f>"黑龙江工程学院"</f>
        <v>黑龙江工程学院</v>
      </c>
      <c r="H114" s="9" t="str">
        <f>"地理信息科学"</f>
        <v>地理信息科学</v>
      </c>
      <c r="I114" s="9" t="str">
        <f t="shared" si="11"/>
        <v>本科</v>
      </c>
      <c r="J114" s="24">
        <v>74.1</v>
      </c>
    </row>
    <row r="115" ht="25" customHeight="1" spans="1:10">
      <c r="A115" s="26"/>
      <c r="B115" s="21"/>
      <c r="C115" s="21"/>
      <c r="D115" s="22"/>
      <c r="E115" s="9" t="str">
        <f>"2530411626"</f>
        <v>2530411626</v>
      </c>
      <c r="F115" s="9" t="s">
        <v>366</v>
      </c>
      <c r="G115" s="9" t="str">
        <f>"安徽科技学院"</f>
        <v>安徽科技学院</v>
      </c>
      <c r="H115" s="9" t="str">
        <f>"城乡规划"</f>
        <v>城乡规划</v>
      </c>
      <c r="I115" s="9" t="str">
        <f t="shared" si="11"/>
        <v>本科</v>
      </c>
      <c r="J115" s="24">
        <v>74</v>
      </c>
    </row>
    <row r="116" ht="25" customHeight="1" spans="1:10">
      <c r="A116" s="26"/>
      <c r="B116" s="21"/>
      <c r="C116" s="21"/>
      <c r="D116" s="22"/>
      <c r="E116" s="9" t="str">
        <f>"2530411806"</f>
        <v>2530411806</v>
      </c>
      <c r="F116" s="9" t="s">
        <v>367</v>
      </c>
      <c r="G116" s="9" t="str">
        <f>"安徽师范大学"</f>
        <v>安徽师范大学</v>
      </c>
      <c r="H116" s="9" t="str">
        <f>"地理科学"</f>
        <v>地理科学</v>
      </c>
      <c r="I116" s="9" t="str">
        <f t="shared" si="11"/>
        <v>本科</v>
      </c>
      <c r="J116" s="24">
        <v>73.8633333333333</v>
      </c>
    </row>
    <row r="117" ht="25" customHeight="1" spans="1:10">
      <c r="A117" s="27"/>
      <c r="B117" s="17"/>
      <c r="C117" s="17"/>
      <c r="D117" s="13"/>
      <c r="E117" s="9" t="str">
        <f>"2530411720"</f>
        <v>2530411720</v>
      </c>
      <c r="F117" s="9" t="s">
        <v>368</v>
      </c>
      <c r="G117" s="9" t="str">
        <f>"南京大学金陵学院"</f>
        <v>南京大学金陵学院</v>
      </c>
      <c r="H117" s="9" t="str">
        <f>"自然地理与资源环境（国土资源与房地产开发）"</f>
        <v>自然地理与资源环境（国土资源与房地产开发）</v>
      </c>
      <c r="I117" s="9" t="str">
        <f t="shared" si="11"/>
        <v>本科</v>
      </c>
      <c r="J117" s="24">
        <v>73.8233333333333</v>
      </c>
    </row>
  </sheetData>
  <mergeCells count="91">
    <mergeCell ref="A1:J1"/>
    <mergeCell ref="A4:A5"/>
    <mergeCell ref="A8:A10"/>
    <mergeCell ref="A11:A12"/>
    <mergeCell ref="A15:A17"/>
    <mergeCell ref="A18:A20"/>
    <mergeCell ref="A21:A27"/>
    <mergeCell ref="A28:A34"/>
    <mergeCell ref="A35:A38"/>
    <mergeCell ref="A39:A52"/>
    <mergeCell ref="A54:A57"/>
    <mergeCell ref="A58:A63"/>
    <mergeCell ref="A64:A65"/>
    <mergeCell ref="A66:A69"/>
    <mergeCell ref="A70:A77"/>
    <mergeCell ref="A79:A82"/>
    <mergeCell ref="A84:A85"/>
    <mergeCell ref="A86:A87"/>
    <mergeCell ref="A89:A91"/>
    <mergeCell ref="A92:A93"/>
    <mergeCell ref="A94:A101"/>
    <mergeCell ref="A102:A117"/>
    <mergeCell ref="B4:B5"/>
    <mergeCell ref="B8:B10"/>
    <mergeCell ref="B11:B12"/>
    <mergeCell ref="B15:B17"/>
    <mergeCell ref="B18:B20"/>
    <mergeCell ref="B21:B27"/>
    <mergeCell ref="B28:B34"/>
    <mergeCell ref="B35:B38"/>
    <mergeCell ref="B39:B52"/>
    <mergeCell ref="B54:B57"/>
    <mergeCell ref="B58:B63"/>
    <mergeCell ref="B64:B65"/>
    <mergeCell ref="B66:B69"/>
    <mergeCell ref="B70:B77"/>
    <mergeCell ref="B79:B82"/>
    <mergeCell ref="B84:B85"/>
    <mergeCell ref="B86:B87"/>
    <mergeCell ref="B89:B91"/>
    <mergeCell ref="B92:B93"/>
    <mergeCell ref="B94:B101"/>
    <mergeCell ref="B102:B117"/>
    <mergeCell ref="C4:C5"/>
    <mergeCell ref="C8:C10"/>
    <mergeCell ref="C15:C16"/>
    <mergeCell ref="C18:C19"/>
    <mergeCell ref="C21:C23"/>
    <mergeCell ref="C26:C27"/>
    <mergeCell ref="C29:C30"/>
    <mergeCell ref="C31:C34"/>
    <mergeCell ref="C35:C36"/>
    <mergeCell ref="C39:C40"/>
    <mergeCell ref="C41:C42"/>
    <mergeCell ref="C43:C52"/>
    <mergeCell ref="C55:C57"/>
    <mergeCell ref="C59:C60"/>
    <mergeCell ref="C61:C63"/>
    <mergeCell ref="C70:C71"/>
    <mergeCell ref="C72:C73"/>
    <mergeCell ref="C79:C80"/>
    <mergeCell ref="C81:C82"/>
    <mergeCell ref="C84:C85"/>
    <mergeCell ref="C89:C91"/>
    <mergeCell ref="C92:C93"/>
    <mergeCell ref="C94:C96"/>
    <mergeCell ref="C97:C98"/>
    <mergeCell ref="C99:C101"/>
    <mergeCell ref="C102:C117"/>
    <mergeCell ref="D4:D5"/>
    <mergeCell ref="D8:D9"/>
    <mergeCell ref="D18:D19"/>
    <mergeCell ref="D21:D23"/>
    <mergeCell ref="D26:D27"/>
    <mergeCell ref="D29:D30"/>
    <mergeCell ref="D35:D36"/>
    <mergeCell ref="D39:D40"/>
    <mergeCell ref="D43:D52"/>
    <mergeCell ref="D55:D57"/>
    <mergeCell ref="D59:D60"/>
    <mergeCell ref="D61:D63"/>
    <mergeCell ref="D70:D71"/>
    <mergeCell ref="D72:D73"/>
    <mergeCell ref="D81:D82"/>
    <mergeCell ref="D89:D90"/>
    <mergeCell ref="D92:D93"/>
    <mergeCell ref="D94:D96"/>
    <mergeCell ref="D97:D98"/>
    <mergeCell ref="D100:D101"/>
    <mergeCell ref="D102:D109"/>
    <mergeCell ref="D110:D117"/>
  </mergeCells>
  <printOptions horizontalCentered="1"/>
  <pageMargins left="0.354166666666667" right="0.0784722222222222" top="0.118055555555556" bottom="0.393055555555556" header="0.5" footer="0.118055555555556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2021-06-05T08:29:00Z</dcterms:created>
  <dcterms:modified xsi:type="dcterms:W3CDTF">2025-10-20T08:49:16Z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4E3C1EB8F8BE4C22BD61E808EA43F236_13</vt:lpwstr>
  </property>
  <property fmtid="{D5CDD505-2E9C-101B-9397-08002B2CF9AE}" pid="3" name="KSOProductBuildVer">
    <vt:lpwstr>2052-12.1.0.23125</vt:lpwstr>
  </property>
</Properties>
</file>